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Бланк заказа" sheetId="1" r:id="rId1"/>
    <sheet name="Размеры стекла" sheetId="2" r:id="rId2"/>
  </sheets>
  <definedNames>
    <definedName name="Декор">'Бланк заказа'!$S$6:$S$18</definedName>
    <definedName name="Кромки">'Бланк заказа'!$T$7:$T$9</definedName>
    <definedName name="Латте_Стич">'Бланк заказа'!$S$7:$S$23</definedName>
  </definedNames>
  <calcPr fullCalcOnLoad="1"/>
</workbook>
</file>

<file path=xl/sharedStrings.xml><?xml version="1.0" encoding="utf-8"?>
<sst xmlns="http://schemas.openxmlformats.org/spreadsheetml/2006/main" count="59" uniqueCount="55">
  <si>
    <t>№</t>
  </si>
  <si>
    <t>Стоимость</t>
  </si>
  <si>
    <t>Организация</t>
  </si>
  <si>
    <t xml:space="preserve">Заказ № </t>
  </si>
  <si>
    <t>Кол-во</t>
  </si>
  <si>
    <t>Высота</t>
  </si>
  <si>
    <t>Ширина</t>
  </si>
  <si>
    <t>Площадь</t>
  </si>
  <si>
    <t>Дата</t>
  </si>
  <si>
    <t>По ширине</t>
  </si>
  <si>
    <t>ИТОГО:</t>
  </si>
  <si>
    <t xml:space="preserve">Заказ оформил </t>
  </si>
  <si>
    <t>Примечание</t>
  </si>
  <si>
    <t>ФАСАДЫ:</t>
  </si>
  <si>
    <t>Присадка:</t>
  </si>
  <si>
    <t>Телефон:</t>
  </si>
  <si>
    <t>Подпись:</t>
  </si>
  <si>
    <r>
      <t>*</t>
    </r>
    <r>
      <rPr>
        <i/>
        <sz val="11"/>
        <color indexed="8"/>
        <rFont val="Arial Cyr"/>
        <family val="0"/>
      </rPr>
      <t>Срок изготовления и/или комплектации отдельных видов товаров указаны без учёта времени на доставку готовой партии товара на склад конкретного филиала ООО "Мебельные материалы и фурнитура".</t>
    </r>
  </si>
  <si>
    <t xml:space="preserve">      Срок изготовления и/или комплектации отдельной партиии товара отсчитывается с момента оплаты покупателем полной стоимости данной партии товара после подтверждения принятия заказа к исполнению.Сроки изготовления и/или комплектации более крупных партий товара или партий товара, в состав которых входит нестандартный товар, необходимо согласовывать отдельно.</t>
  </si>
  <si>
    <t>Стекло</t>
  </si>
  <si>
    <t>Профиль</t>
  </si>
  <si>
    <t>Без стекла</t>
  </si>
  <si>
    <t>Матовое</t>
  </si>
  <si>
    <t>Тонированное (Бронза)</t>
  </si>
  <si>
    <t>Полированное (прозрачное)</t>
  </si>
  <si>
    <t>Зеркало (Серебро)</t>
  </si>
  <si>
    <t>Заказчика</t>
  </si>
  <si>
    <t>Изгот.рамки</t>
  </si>
  <si>
    <t>уст-ка стекла</t>
  </si>
  <si>
    <t>Соед.эл-т</t>
  </si>
  <si>
    <t>Уплот-ль</t>
  </si>
  <si>
    <t>По высоте</t>
  </si>
  <si>
    <t>Под ручку</t>
  </si>
  <si>
    <t>Присадка отверстий, кол-во фасадов, шт.</t>
  </si>
  <si>
    <t>Присадка</t>
  </si>
  <si>
    <t>Петли</t>
  </si>
  <si>
    <t>Ручки</t>
  </si>
  <si>
    <t>Периметр фасадов</t>
  </si>
  <si>
    <t>Эл-нт шир.рамки</t>
  </si>
  <si>
    <t>Эл-нт уз.рамки</t>
  </si>
  <si>
    <t>Уплотнитель</t>
  </si>
  <si>
    <r>
      <t xml:space="preserve">ФАСАДЫ (размеры в мм).                                          </t>
    </r>
    <r>
      <rPr>
        <b/>
        <i/>
        <sz val="11"/>
        <rFont val="Arial Cyr"/>
        <family val="0"/>
      </rPr>
      <t>Минимальный размер 140мм.</t>
    </r>
  </si>
  <si>
    <t>Оптовый</t>
  </si>
  <si>
    <t>Для заметок…</t>
  </si>
  <si>
    <t xml:space="preserve">    Срок изготовления и/или комплектации составляет 10 рабочих дней при наличии материала на складе*.</t>
  </si>
  <si>
    <t>Для определения размеров стекла вычесть из габарита фасада:</t>
  </si>
  <si>
    <t>Рекомендованные расчёты стекла.</t>
  </si>
  <si>
    <t>Стекло:</t>
  </si>
  <si>
    <t>Фасады рамочные из Алюминиевого профиля MODUS.</t>
  </si>
  <si>
    <t>MZ-09</t>
  </si>
  <si>
    <t>MZ-13</t>
  </si>
  <si>
    <t>MZ-01</t>
  </si>
  <si>
    <t>MZ-09 Серебро</t>
  </si>
  <si>
    <t>MZ-13 Серебро</t>
  </si>
  <si>
    <t>MZ-01 Серебро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</si>
</sst>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_р_."/>
    <numFmt numFmtId="177" formatCode="0.000"/>
    <numFmt numFmtId="178" formatCode="#,##0.00&quot;р.&quot;"/>
    <numFmt numFmtId="179" formatCode="#,##0.0_р_.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&quot;р.&quot;"/>
  </numFmts>
  <fonts count="59">
    <font>
      <sz val="10"/>
      <name val="Arial Cyr"/>
      <family val="0"/>
    </font>
    <font>
      <u val="single"/>
      <sz val="9"/>
      <color indexed="12"/>
      <name val="Arial"/>
      <family val="2"/>
    </font>
    <font>
      <sz val="10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 Cyr"/>
      <family val="0"/>
    </font>
    <font>
      <i/>
      <sz val="11"/>
      <color indexed="8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"/>
      <family val="2"/>
    </font>
    <font>
      <b/>
      <sz val="10"/>
      <name val="Arial Cyr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9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1" xfId="53" applyFont="1" applyBorder="1" applyAlignment="1">
      <alignment horizontal="center"/>
      <protection/>
    </xf>
    <xf numFmtId="2" fontId="7" fillId="0" borderId="12" xfId="53" applyNumberFormat="1" applyFont="1" applyBorder="1" applyAlignment="1">
      <alignment horizontal="left"/>
      <protection/>
    </xf>
    <xf numFmtId="0" fontId="7" fillId="0" borderId="12" xfId="53" applyFont="1" applyBorder="1" applyAlignment="1">
      <alignment horizontal="left"/>
      <protection/>
    </xf>
    <xf numFmtId="0" fontId="7" fillId="0" borderId="13" xfId="53" applyFont="1" applyBorder="1" applyAlignment="1">
      <alignment horizontal="left"/>
      <protection/>
    </xf>
    <xf numFmtId="0" fontId="7" fillId="0" borderId="14" xfId="53" applyFont="1" applyBorder="1" applyAlignment="1">
      <alignment horizontal="center" vertical="center"/>
      <protection/>
    </xf>
    <xf numFmtId="0" fontId="6" fillId="0" borderId="15" xfId="53" applyFont="1" applyBorder="1" applyAlignment="1" applyProtection="1">
      <alignment horizontal="center"/>
      <protection locked="0"/>
    </xf>
    <xf numFmtId="2" fontId="6" fillId="0" borderId="16" xfId="53" applyNumberFormat="1" applyFont="1" applyBorder="1" applyProtection="1">
      <alignment/>
      <protection/>
    </xf>
    <xf numFmtId="0" fontId="6" fillId="0" borderId="17" xfId="53" applyFont="1" applyBorder="1" applyAlignment="1" applyProtection="1">
      <alignment horizontal="center"/>
      <protection locked="0"/>
    </xf>
    <xf numFmtId="2" fontId="6" fillId="0" borderId="18" xfId="53" applyNumberFormat="1" applyFont="1" applyBorder="1" applyProtection="1">
      <alignment/>
      <protection/>
    </xf>
    <xf numFmtId="0" fontId="4" fillId="0" borderId="0" xfId="53" applyFont="1" applyBorder="1">
      <alignment/>
      <protection/>
    </xf>
    <xf numFmtId="0" fontId="7" fillId="0" borderId="0" xfId="53" applyFont="1" applyBorder="1" applyAlignment="1" applyProtection="1">
      <alignment horizontal="center"/>
      <protection/>
    </xf>
    <xf numFmtId="2" fontId="7" fillId="0" borderId="19" xfId="53" applyNumberFormat="1" applyFont="1" applyBorder="1" applyProtection="1">
      <alignment/>
      <protection/>
    </xf>
    <xf numFmtId="176" fontId="7" fillId="0" borderId="19" xfId="53" applyNumberFormat="1" applyFont="1" applyBorder="1" applyProtection="1">
      <alignment/>
      <protection/>
    </xf>
    <xf numFmtId="0" fontId="7" fillId="0" borderId="0" xfId="53" applyFont="1" applyBorder="1">
      <alignment/>
      <protection/>
    </xf>
    <xf numFmtId="0" fontId="6" fillId="0" borderId="19" xfId="53" applyFont="1" applyBorder="1" applyAlignment="1">
      <alignment horizontal="center"/>
      <protection/>
    </xf>
    <xf numFmtId="2" fontId="7" fillId="0" borderId="0" xfId="53" applyNumberFormat="1" applyFont="1" applyBorder="1" applyProtection="1">
      <alignment/>
      <protection/>
    </xf>
    <xf numFmtId="176" fontId="7" fillId="0" borderId="0" xfId="53" applyNumberFormat="1" applyFont="1" applyBorder="1" applyProtection="1">
      <alignment/>
      <protection/>
    </xf>
    <xf numFmtId="2" fontId="2" fillId="0" borderId="0" xfId="53" applyNumberFormat="1">
      <alignment/>
      <protection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>
      <alignment/>
      <protection/>
    </xf>
    <xf numFmtId="1" fontId="7" fillId="0" borderId="19" xfId="53" applyNumberFormat="1" applyFont="1" applyBorder="1" applyAlignment="1" applyProtection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/>
      <protection/>
    </xf>
    <xf numFmtId="0" fontId="7" fillId="0" borderId="0" xfId="53" applyFont="1" applyBorder="1" applyAlignment="1">
      <alignment horizontal="right" vertical="center"/>
      <protection/>
    </xf>
    <xf numFmtId="178" fontId="4" fillId="0" borderId="0" xfId="53" applyNumberFormat="1" applyFont="1">
      <alignment/>
      <protection/>
    </xf>
    <xf numFmtId="178" fontId="12" fillId="0" borderId="0" xfId="53" applyNumberFormat="1" applyFont="1">
      <alignment/>
      <protection/>
    </xf>
    <xf numFmtId="0" fontId="13" fillId="0" borderId="0" xfId="53" applyFont="1" applyBorder="1" applyAlignment="1">
      <alignment horizontal="right" vertical="center"/>
      <protection/>
    </xf>
    <xf numFmtId="0" fontId="7" fillId="0" borderId="23" xfId="53" applyFont="1" applyBorder="1" applyAlignment="1" applyProtection="1">
      <alignment horizontal="center" vertical="center"/>
      <protection/>
    </xf>
    <xf numFmtId="0" fontId="7" fillId="0" borderId="24" xfId="53" applyFont="1" applyBorder="1" applyAlignment="1" applyProtection="1">
      <alignment horizontal="center" vertical="center"/>
      <protection/>
    </xf>
    <xf numFmtId="178" fontId="9" fillId="0" borderId="0" xfId="53" applyNumberFormat="1" applyFont="1" applyAlignment="1" applyProtection="1">
      <alignment horizontal="center" vertical="center"/>
      <protection/>
    </xf>
    <xf numFmtId="178" fontId="4" fillId="0" borderId="0" xfId="53" applyNumberFormat="1" applyFont="1" applyProtection="1">
      <alignment/>
      <protection/>
    </xf>
    <xf numFmtId="0" fontId="8" fillId="0" borderId="25" xfId="53" applyFont="1" applyBorder="1">
      <alignment/>
      <protection/>
    </xf>
    <xf numFmtId="0" fontId="7" fillId="0" borderId="26" xfId="53" applyFont="1" applyBorder="1" applyAlignment="1" applyProtection="1">
      <alignment horizontal="center"/>
      <protection locked="0"/>
    </xf>
    <xf numFmtId="0" fontId="7" fillId="0" borderId="27" xfId="53" applyFont="1" applyBorder="1" applyAlignment="1" applyProtection="1">
      <alignment horizontal="center"/>
      <protection locked="0"/>
    </xf>
    <xf numFmtId="0" fontId="7" fillId="0" borderId="28" xfId="53" applyFont="1" applyBorder="1" applyAlignment="1" applyProtection="1">
      <alignment horizontal="center"/>
      <protection locked="0"/>
    </xf>
    <xf numFmtId="4" fontId="2" fillId="0" borderId="0" xfId="53" applyNumberFormat="1">
      <alignment/>
      <protection/>
    </xf>
    <xf numFmtId="0" fontId="6" fillId="0" borderId="29" xfId="53" applyFont="1" applyBorder="1" applyAlignment="1" applyProtection="1">
      <alignment horizontal="center"/>
      <protection locked="0"/>
    </xf>
    <xf numFmtId="1" fontId="6" fillId="0" borderId="29" xfId="53" applyNumberFormat="1" applyFont="1" applyBorder="1" applyAlignment="1" applyProtection="1">
      <alignment horizontal="center"/>
      <protection locked="0"/>
    </xf>
    <xf numFmtId="2" fontId="6" fillId="0" borderId="30" xfId="53" applyNumberFormat="1" applyFont="1" applyBorder="1" applyProtection="1">
      <alignment/>
      <protection/>
    </xf>
    <xf numFmtId="0" fontId="7" fillId="0" borderId="31" xfId="53" applyFont="1" applyBorder="1" applyAlignment="1" applyProtection="1">
      <alignment horizontal="center" vertical="center"/>
      <protection/>
    </xf>
    <xf numFmtId="2" fontId="7" fillId="0" borderId="32" xfId="53" applyNumberFormat="1" applyFont="1" applyBorder="1" applyAlignment="1" applyProtection="1">
      <alignment horizontal="center" vertical="center"/>
      <protection/>
    </xf>
    <xf numFmtId="0" fontId="7" fillId="0" borderId="33" xfId="53" applyFont="1" applyBorder="1" applyAlignment="1" applyProtection="1">
      <alignment horizontal="center" vertical="center"/>
      <protection/>
    </xf>
    <xf numFmtId="0" fontId="6" fillId="0" borderId="29" xfId="53" applyFont="1" applyBorder="1" applyAlignment="1">
      <alignment/>
      <protection/>
    </xf>
    <xf numFmtId="0" fontId="6" fillId="0" borderId="31" xfId="53" applyFont="1" applyBorder="1" applyAlignment="1" applyProtection="1">
      <alignment horizontal="center" vertical="center"/>
      <protection/>
    </xf>
    <xf numFmtId="0" fontId="6" fillId="0" borderId="34" xfId="53" applyFont="1" applyBorder="1" applyAlignment="1">
      <alignment/>
      <protection/>
    </xf>
    <xf numFmtId="0" fontId="6" fillId="0" borderId="35" xfId="53" applyFont="1" applyBorder="1" applyAlignment="1">
      <alignment/>
      <protection/>
    </xf>
    <xf numFmtId="0" fontId="6" fillId="0" borderId="36" xfId="53" applyFont="1" applyBorder="1" applyAlignment="1">
      <alignment/>
      <protection/>
    </xf>
    <xf numFmtId="0" fontId="6" fillId="0" borderId="37" xfId="53" applyFont="1" applyBorder="1" applyAlignment="1">
      <alignment horizontal="center"/>
      <protection/>
    </xf>
    <xf numFmtId="176" fontId="6" fillId="0" borderId="20" xfId="53" applyNumberFormat="1" applyFont="1" applyBorder="1" applyProtection="1">
      <alignment/>
      <protection/>
    </xf>
    <xf numFmtId="176" fontId="6" fillId="0" borderId="21" xfId="53" applyNumberFormat="1" applyFont="1" applyBorder="1" applyProtection="1">
      <alignment/>
      <protection/>
    </xf>
    <xf numFmtId="0" fontId="5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53" applyAlignment="1">
      <alignment vertical="center"/>
      <protection/>
    </xf>
    <xf numFmtId="0" fontId="7" fillId="30" borderId="31" xfId="53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53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7" fillId="0" borderId="10" xfId="53" applyFont="1" applyBorder="1" applyAlignment="1" applyProtection="1">
      <alignment horizontal="center"/>
      <protection/>
    </xf>
    <xf numFmtId="176" fontId="6" fillId="0" borderId="38" xfId="53" applyNumberFormat="1" applyFont="1" applyBorder="1" applyProtection="1">
      <alignment/>
      <protection/>
    </xf>
    <xf numFmtId="0" fontId="7" fillId="0" borderId="11" xfId="53" applyFont="1" applyBorder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/>
      <protection locked="0"/>
    </xf>
    <xf numFmtId="0" fontId="6" fillId="0" borderId="39" xfId="53" applyFont="1" applyBorder="1" applyAlignment="1" applyProtection="1">
      <alignment horizontal="center"/>
      <protection locked="0"/>
    </xf>
    <xf numFmtId="0" fontId="7" fillId="0" borderId="40" xfId="53" applyFont="1" applyBorder="1" applyAlignment="1" applyProtection="1">
      <alignment horizontal="center" vertical="center"/>
      <protection/>
    </xf>
    <xf numFmtId="0" fontId="6" fillId="0" borderId="26" xfId="53" applyFont="1" applyBorder="1" applyAlignment="1" applyProtection="1">
      <alignment horizontal="center"/>
      <protection locked="0"/>
    </xf>
    <xf numFmtId="0" fontId="6" fillId="0" borderId="41" xfId="53" applyFont="1" applyBorder="1" applyAlignment="1" applyProtection="1">
      <alignment horizontal="center"/>
      <protection locked="0"/>
    </xf>
    <xf numFmtId="0" fontId="6" fillId="0" borderId="27" xfId="53" applyFont="1" applyBorder="1" applyAlignment="1" applyProtection="1">
      <alignment horizontal="center"/>
      <protection locked="0"/>
    </xf>
    <xf numFmtId="0" fontId="6" fillId="0" borderId="22" xfId="53" applyFont="1" applyBorder="1" applyAlignment="1" applyProtection="1">
      <alignment horizontal="center"/>
      <protection locked="0"/>
    </xf>
    <xf numFmtId="0" fontId="6" fillId="0" borderId="28" xfId="53" applyFont="1" applyBorder="1" applyAlignment="1" applyProtection="1">
      <alignment horizontal="center"/>
      <protection locked="0"/>
    </xf>
    <xf numFmtId="0" fontId="6" fillId="0" borderId="36" xfId="53" applyFont="1" applyBorder="1" applyAlignment="1" applyProtection="1">
      <alignment horizontal="center"/>
      <protection locked="0"/>
    </xf>
    <xf numFmtId="0" fontId="6" fillId="0" borderId="42" xfId="53" applyFont="1" applyBorder="1" applyAlignment="1" applyProtection="1">
      <alignment horizontal="center"/>
      <protection locked="0"/>
    </xf>
    <xf numFmtId="0" fontId="16" fillId="0" borderId="43" xfId="53" applyFont="1" applyBorder="1" applyAlignment="1" applyProtection="1">
      <alignment wrapText="1"/>
      <protection locked="0"/>
    </xf>
    <xf numFmtId="0" fontId="16" fillId="0" borderId="44" xfId="53" applyFont="1" applyBorder="1" applyAlignment="1" applyProtection="1">
      <alignment wrapText="1"/>
      <protection locked="0"/>
    </xf>
    <xf numFmtId="3" fontId="16" fillId="0" borderId="45" xfId="53" applyNumberFormat="1" applyFont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176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36" xfId="0" applyNumberFormat="1" applyBorder="1" applyAlignment="1">
      <alignment/>
    </xf>
    <xf numFmtId="186" fontId="0" fillId="0" borderId="26" xfId="0" applyNumberFormat="1" applyBorder="1" applyAlignment="1">
      <alignment horizontal="center"/>
    </xf>
    <xf numFmtId="0" fontId="0" fillId="0" borderId="46" xfId="0" applyFill="1" applyBorder="1" applyAlignment="1">
      <alignment wrapText="1"/>
    </xf>
    <xf numFmtId="186" fontId="0" fillId="0" borderId="41" xfId="0" applyNumberFormat="1" applyBorder="1" applyAlignment="1">
      <alignment horizontal="center"/>
    </xf>
    <xf numFmtId="186" fontId="0" fillId="0" borderId="27" xfId="0" applyNumberForma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 vertical="center"/>
    </xf>
    <xf numFmtId="186" fontId="0" fillId="0" borderId="36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/>
    </xf>
    <xf numFmtId="0" fontId="0" fillId="0" borderId="26" xfId="0" applyBorder="1" applyAlignment="1">
      <alignment/>
    </xf>
    <xf numFmtId="186" fontId="0" fillId="0" borderId="3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/>
    </xf>
    <xf numFmtId="186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right" wrapTex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7" xfId="0" applyFill="1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48" xfId="0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24" fillId="0" borderId="0" xfId="53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31" xfId="53" applyFont="1" applyFill="1" applyBorder="1" applyAlignment="1" applyProtection="1">
      <alignment horizontal="center"/>
      <protection/>
    </xf>
    <xf numFmtId="14" fontId="7" fillId="28" borderId="31" xfId="53" applyNumberFormat="1" applyFont="1" applyFill="1" applyBorder="1" applyAlignment="1" applyProtection="1">
      <alignment horizontal="center"/>
      <protection locked="0"/>
    </xf>
    <xf numFmtId="186" fontId="0" fillId="0" borderId="34" xfId="0" applyNumberFormat="1" applyBorder="1" applyAlignment="1">
      <alignment horizontal="center"/>
    </xf>
    <xf numFmtId="0" fontId="0" fillId="0" borderId="29" xfId="0" applyFill="1" applyBorder="1" applyAlignment="1">
      <alignment wrapText="1"/>
    </xf>
    <xf numFmtId="0" fontId="58" fillId="0" borderId="0" xfId="0" applyFont="1" applyAlignment="1">
      <alignment horizontal="left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7" fillId="0" borderId="11" xfId="53" applyFont="1" applyBorder="1" applyAlignment="1" applyProtection="1">
      <alignment horizontal="center" vertical="center" wrapText="1"/>
      <protection/>
    </xf>
    <xf numFmtId="0" fontId="7" fillId="0" borderId="33" xfId="53" applyFont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7" fillId="28" borderId="10" xfId="53" applyFont="1" applyFill="1" applyBorder="1" applyAlignment="1" applyProtection="1">
      <alignment horizontal="center" vertical="center" wrapText="1"/>
      <protection locked="0"/>
    </xf>
    <xf numFmtId="0" fontId="7" fillId="28" borderId="33" xfId="53" applyFont="1" applyFill="1" applyBorder="1" applyAlignment="1" applyProtection="1">
      <alignment horizontal="center" vertical="center" wrapText="1"/>
      <protection locked="0"/>
    </xf>
    <xf numFmtId="0" fontId="7" fillId="0" borderId="50" xfId="53" applyFont="1" applyBorder="1" applyAlignment="1" applyProtection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left" vertical="center"/>
      <protection/>
    </xf>
    <xf numFmtId="0" fontId="7" fillId="0" borderId="33" xfId="53" applyFont="1" applyBorder="1" applyAlignment="1">
      <alignment horizontal="left" vertical="center"/>
      <protection/>
    </xf>
    <xf numFmtId="0" fontId="7" fillId="28" borderId="10" xfId="53" applyFont="1" applyFill="1" applyBorder="1" applyAlignment="1" applyProtection="1">
      <alignment horizontal="center"/>
      <protection locked="0"/>
    </xf>
    <xf numFmtId="0" fontId="7" fillId="28" borderId="33" xfId="53" applyFont="1" applyFill="1" applyBorder="1" applyAlignment="1" applyProtection="1">
      <alignment horizontal="center"/>
      <protection locked="0"/>
    </xf>
    <xf numFmtId="0" fontId="7" fillId="0" borderId="10" xfId="53" applyFont="1" applyBorder="1" applyAlignment="1">
      <alignment horizontal="left"/>
      <protection/>
    </xf>
    <xf numFmtId="0" fontId="7" fillId="0" borderId="33" xfId="53" applyFont="1" applyBorder="1" applyAlignment="1">
      <alignment horizontal="left"/>
      <protection/>
    </xf>
    <xf numFmtId="0" fontId="22" fillId="0" borderId="10" xfId="53" applyFont="1" applyBorder="1" applyAlignment="1" applyProtection="1">
      <alignment horizontal="center"/>
      <protection/>
    </xf>
    <xf numFmtId="0" fontId="22" fillId="0" borderId="33" xfId="53" applyFont="1" applyBorder="1" applyAlignment="1" applyProtection="1">
      <alignment horizontal="center"/>
      <protection/>
    </xf>
    <xf numFmtId="0" fontId="23" fillId="0" borderId="51" xfId="53" applyFont="1" applyBorder="1" applyAlignment="1" applyProtection="1">
      <alignment horizontal="center" vertical="top" wrapText="1"/>
      <protection locked="0"/>
    </xf>
    <xf numFmtId="0" fontId="23" fillId="0" borderId="0" xfId="53" applyFont="1" applyBorder="1" applyAlignment="1" applyProtection="1">
      <alignment horizontal="center" vertical="top" wrapText="1"/>
      <protection locked="0"/>
    </xf>
    <xf numFmtId="0" fontId="23" fillId="0" borderId="13" xfId="53" applyFont="1" applyBorder="1" applyAlignment="1" applyProtection="1">
      <alignment horizontal="center" vertical="top" wrapText="1"/>
      <protection locked="0"/>
    </xf>
    <xf numFmtId="0" fontId="23" fillId="0" borderId="52" xfId="53" applyFont="1" applyBorder="1" applyAlignment="1" applyProtection="1">
      <alignment horizontal="center" vertical="top" wrapText="1"/>
      <protection locked="0"/>
    </xf>
    <xf numFmtId="0" fontId="23" fillId="0" borderId="12" xfId="53" applyFont="1" applyBorder="1" applyAlignment="1" applyProtection="1">
      <alignment horizontal="center" vertical="top" wrapText="1"/>
      <protection locked="0"/>
    </xf>
    <xf numFmtId="0" fontId="23" fillId="0" borderId="53" xfId="53" applyFont="1" applyBorder="1" applyAlignment="1" applyProtection="1">
      <alignment horizontal="center" vertical="top" wrapText="1"/>
      <protection locked="0"/>
    </xf>
    <xf numFmtId="0" fontId="0" fillId="28" borderId="11" xfId="0" applyFill="1" applyBorder="1" applyAlignment="1" applyProtection="1">
      <alignment/>
      <protection locked="0"/>
    </xf>
    <xf numFmtId="0" fontId="7" fillId="28" borderId="11" xfId="53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 horizontal="left" wrapText="1"/>
    </xf>
    <xf numFmtId="0" fontId="2" fillId="0" borderId="25" xfId="53" applyBorder="1" applyAlignment="1">
      <alignment horizontal="center"/>
      <protection/>
    </xf>
    <xf numFmtId="0" fontId="6" fillId="0" borderId="38" xfId="53" applyFont="1" applyBorder="1" applyAlignment="1" applyProtection="1">
      <alignment horizontal="center" vertical="center"/>
      <protection/>
    </xf>
    <xf numFmtId="0" fontId="6" fillId="0" borderId="19" xfId="53" applyFont="1" applyBorder="1" applyAlignment="1" applyProtection="1">
      <alignment horizontal="center" vertical="center"/>
      <protection/>
    </xf>
    <xf numFmtId="0" fontId="15" fillId="28" borderId="10" xfId="53" applyFont="1" applyFill="1" applyBorder="1" applyAlignment="1" applyProtection="1">
      <alignment horizontal="center"/>
      <protection locked="0"/>
    </xf>
    <xf numFmtId="0" fontId="15" fillId="28" borderId="33" xfId="53" applyFont="1" applyFill="1" applyBorder="1" applyAlignment="1" applyProtection="1">
      <alignment horizontal="center"/>
      <protection locked="0"/>
    </xf>
    <xf numFmtId="0" fontId="7" fillId="28" borderId="11" xfId="53" applyFont="1" applyFill="1" applyBorder="1" applyAlignment="1" applyProtection="1">
      <alignment horizontal="center" vertical="center" wrapText="1"/>
      <protection locked="0"/>
    </xf>
    <xf numFmtId="0" fontId="23" fillId="0" borderId="54" xfId="53" applyFont="1" applyBorder="1" applyAlignment="1" applyProtection="1">
      <alignment horizontal="center" vertical="top" wrapText="1"/>
      <protection/>
    </xf>
    <xf numFmtId="0" fontId="23" fillId="0" borderId="50" xfId="53" applyFont="1" applyBorder="1" applyAlignment="1" applyProtection="1">
      <alignment horizontal="center" vertical="top" wrapText="1"/>
      <protection/>
    </xf>
    <xf numFmtId="0" fontId="23" fillId="0" borderId="55" xfId="53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tabSelected="1" zoomScalePageLayoutView="0" workbookViewId="0" topLeftCell="A1">
      <selection activeCell="D7" sqref="D7:F7"/>
    </sheetView>
  </sheetViews>
  <sheetFormatPr defaultColWidth="9.00390625" defaultRowHeight="12.75"/>
  <cols>
    <col min="5" max="5" width="8.25390625" style="0" bestFit="1" customWidth="1"/>
    <col min="6" max="6" width="11.875" style="0" customWidth="1"/>
    <col min="7" max="7" width="15.00390625" style="0" customWidth="1"/>
    <col min="8" max="8" width="12.25390625" style="0" customWidth="1"/>
    <col min="9" max="9" width="12.375" style="0" customWidth="1"/>
    <col min="10" max="10" width="12.625" style="0" bestFit="1" customWidth="1"/>
    <col min="11" max="11" width="8.375" style="0" hidden="1" customWidth="1"/>
    <col min="12" max="14" width="9.125" style="0" hidden="1" customWidth="1"/>
    <col min="15" max="15" width="12.125" style="0" bestFit="1" customWidth="1"/>
    <col min="16" max="16" width="23.25390625" style="0" customWidth="1"/>
    <col min="18" max="18" width="9.125" style="0" hidden="1" customWidth="1"/>
    <col min="19" max="19" width="17.125" style="0" hidden="1" customWidth="1"/>
    <col min="20" max="20" width="25.25390625" style="0" hidden="1" customWidth="1"/>
    <col min="21" max="21" width="12.375" style="0" hidden="1" customWidth="1"/>
    <col min="22" max="22" width="15.625" style="0" hidden="1" customWidth="1"/>
    <col min="23" max="23" width="10.25390625" style="0" hidden="1" customWidth="1"/>
    <col min="24" max="24" width="10.00390625" style="0" hidden="1" customWidth="1"/>
    <col min="25" max="25" width="11.25390625" style="0" hidden="1" customWidth="1"/>
    <col min="26" max="26" width="10.75390625" style="0" hidden="1" customWidth="1"/>
    <col min="27" max="27" width="9.75390625" style="0" hidden="1" customWidth="1"/>
    <col min="28" max="28" width="11.875" style="0" customWidth="1"/>
  </cols>
  <sheetData>
    <row r="1" spans="1:17" ht="15">
      <c r="A1" s="1"/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5"/>
      <c r="P1" s="2"/>
      <c r="Q1" s="1"/>
    </row>
    <row r="2" spans="1:17" ht="15.75" thickBot="1">
      <c r="A2" s="1"/>
      <c r="B2" s="2"/>
      <c r="C2" s="2"/>
      <c r="D2" s="2"/>
      <c r="E2" s="2"/>
      <c r="F2" s="3"/>
      <c r="G2" s="2"/>
      <c r="H2" s="4"/>
      <c r="I2" s="2"/>
      <c r="J2" s="2"/>
      <c r="K2" s="2"/>
      <c r="L2" s="2"/>
      <c r="M2" s="2"/>
      <c r="N2" s="2"/>
      <c r="O2" s="5"/>
      <c r="P2" s="2"/>
      <c r="Q2" s="1"/>
    </row>
    <row r="3" spans="1:21" ht="20.25">
      <c r="A3" s="1"/>
      <c r="B3" s="138" t="s">
        <v>48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"/>
      <c r="R3" s="95"/>
      <c r="S3" s="96"/>
      <c r="T3" s="115" t="s">
        <v>21</v>
      </c>
      <c r="U3" s="97">
        <v>0</v>
      </c>
    </row>
    <row r="4" spans="1:21" ht="15.75" thickBot="1">
      <c r="A4" s="1"/>
      <c r="B4" s="2"/>
      <c r="C4" s="2"/>
      <c r="D4" s="2"/>
      <c r="E4" s="2"/>
      <c r="F4" s="3"/>
      <c r="G4" s="2"/>
      <c r="H4" s="4"/>
      <c r="I4" s="2"/>
      <c r="J4" s="2"/>
      <c r="K4" s="2"/>
      <c r="L4" s="2"/>
      <c r="M4" s="2"/>
      <c r="N4" s="2"/>
      <c r="O4" s="5"/>
      <c r="P4" s="2"/>
      <c r="Q4" s="1"/>
      <c r="R4" s="126">
        <v>268</v>
      </c>
      <c r="S4" s="127" t="s">
        <v>52</v>
      </c>
      <c r="T4" s="116" t="s">
        <v>22</v>
      </c>
      <c r="U4" s="99">
        <v>820</v>
      </c>
    </row>
    <row r="5" spans="1:23" ht="15.75" thickBot="1">
      <c r="A5" s="1"/>
      <c r="B5" s="2"/>
      <c r="C5" s="2"/>
      <c r="D5" s="2"/>
      <c r="E5" s="2"/>
      <c r="F5" s="3"/>
      <c r="G5" s="2"/>
      <c r="H5" s="4"/>
      <c r="I5" s="2"/>
      <c r="J5" s="2"/>
      <c r="K5" s="2"/>
      <c r="L5" s="2"/>
      <c r="M5" s="2"/>
      <c r="N5" s="2"/>
      <c r="O5" s="5"/>
      <c r="P5" s="2"/>
      <c r="Q5" s="1"/>
      <c r="R5" s="98">
        <v>283</v>
      </c>
      <c r="S5" s="87" t="s">
        <v>53</v>
      </c>
      <c r="T5" s="117" t="s">
        <v>23</v>
      </c>
      <c r="U5" s="102">
        <v>1000</v>
      </c>
      <c r="V5" s="103" t="s">
        <v>40</v>
      </c>
      <c r="W5" s="97">
        <v>30</v>
      </c>
    </row>
    <row r="6" spans="1:23" ht="16.5" customHeight="1" thickBot="1">
      <c r="A6" s="1"/>
      <c r="B6" s="143" t="s">
        <v>2</v>
      </c>
      <c r="C6" s="144"/>
      <c r="D6" s="141"/>
      <c r="E6" s="153"/>
      <c r="F6" s="153"/>
      <c r="G6" s="14" t="s">
        <v>15</v>
      </c>
      <c r="H6" s="159"/>
      <c r="I6" s="160"/>
      <c r="J6" s="162" t="s">
        <v>43</v>
      </c>
      <c r="K6" s="163"/>
      <c r="L6" s="163"/>
      <c r="M6" s="163"/>
      <c r="N6" s="163"/>
      <c r="O6" s="163"/>
      <c r="P6" s="164"/>
      <c r="Q6" s="1"/>
      <c r="R6" s="98">
        <v>173</v>
      </c>
      <c r="S6" s="87" t="s">
        <v>54</v>
      </c>
      <c r="T6" s="117" t="s">
        <v>24</v>
      </c>
      <c r="U6" s="102">
        <v>550</v>
      </c>
      <c r="V6" s="111" t="s">
        <v>38</v>
      </c>
      <c r="W6" s="112">
        <v>47</v>
      </c>
    </row>
    <row r="7" spans="1:23" ht="19.5" customHeight="1" thickBot="1">
      <c r="A7" s="1"/>
      <c r="B7" s="143" t="s">
        <v>11</v>
      </c>
      <c r="C7" s="144"/>
      <c r="D7" s="141"/>
      <c r="E7" s="154"/>
      <c r="F7" s="154"/>
      <c r="G7" s="124"/>
      <c r="H7" s="154"/>
      <c r="I7" s="142"/>
      <c r="J7" s="147"/>
      <c r="K7" s="148"/>
      <c r="L7" s="148"/>
      <c r="M7" s="148"/>
      <c r="N7" s="148"/>
      <c r="O7" s="148"/>
      <c r="P7" s="149"/>
      <c r="Q7" s="1"/>
      <c r="R7" s="98"/>
      <c r="S7" s="87"/>
      <c r="T7" s="116" t="s">
        <v>25</v>
      </c>
      <c r="U7" s="102">
        <v>850</v>
      </c>
      <c r="V7" s="90" t="s">
        <v>39</v>
      </c>
      <c r="W7" s="104">
        <v>47</v>
      </c>
    </row>
    <row r="8" spans="1:21" s="66" customFormat="1" ht="35.25" customHeight="1" thickBot="1">
      <c r="A8" s="64"/>
      <c r="B8" s="139" t="s">
        <v>20</v>
      </c>
      <c r="C8" s="140"/>
      <c r="D8" s="134"/>
      <c r="E8" s="161"/>
      <c r="F8" s="161"/>
      <c r="G8" s="65" t="s">
        <v>47</v>
      </c>
      <c r="H8" s="134"/>
      <c r="I8" s="135"/>
      <c r="J8" s="147"/>
      <c r="K8" s="148"/>
      <c r="L8" s="148"/>
      <c r="M8" s="148"/>
      <c r="N8" s="148"/>
      <c r="O8" s="148"/>
      <c r="P8" s="149"/>
      <c r="Q8" s="64"/>
      <c r="R8" s="100"/>
      <c r="S8" s="118"/>
      <c r="T8" s="119" t="s">
        <v>26</v>
      </c>
      <c r="U8" s="101">
        <v>0</v>
      </c>
    </row>
    <row r="9" spans="1:19" ht="18" customHeight="1" thickBot="1">
      <c r="A9" s="1"/>
      <c r="B9" s="143" t="s">
        <v>3</v>
      </c>
      <c r="C9" s="144"/>
      <c r="D9" s="141"/>
      <c r="E9" s="142"/>
      <c r="F9" s="71" t="s">
        <v>8</v>
      </c>
      <c r="G9" s="125"/>
      <c r="H9" s="145" t="s">
        <v>42</v>
      </c>
      <c r="I9" s="146"/>
      <c r="J9" s="147"/>
      <c r="K9" s="148"/>
      <c r="L9" s="148"/>
      <c r="M9" s="148"/>
      <c r="N9" s="148"/>
      <c r="O9" s="148"/>
      <c r="P9" s="149"/>
      <c r="Q9" s="1"/>
      <c r="S9" s="70"/>
    </row>
    <row r="10" spans="1:19" ht="15.75" thickBot="1">
      <c r="A10" s="1"/>
      <c r="B10" s="6"/>
      <c r="C10" s="9"/>
      <c r="D10" s="10"/>
      <c r="E10" s="10"/>
      <c r="F10" s="11"/>
      <c r="G10" s="12"/>
      <c r="H10" s="8"/>
      <c r="I10" s="13"/>
      <c r="J10" s="150"/>
      <c r="K10" s="151"/>
      <c r="L10" s="151"/>
      <c r="M10" s="151"/>
      <c r="N10" s="151"/>
      <c r="O10" s="151"/>
      <c r="P10" s="152"/>
      <c r="Q10" s="1"/>
      <c r="S10" s="70"/>
    </row>
    <row r="11" spans="1:28" s="68" customFormat="1" ht="33.75" customHeight="1" thickBot="1">
      <c r="A11" s="67"/>
      <c r="B11" s="129" t="s">
        <v>41</v>
      </c>
      <c r="C11" s="130"/>
      <c r="D11" s="130"/>
      <c r="E11" s="130"/>
      <c r="F11" s="130"/>
      <c r="G11" s="131"/>
      <c r="H11" s="129" t="s">
        <v>33</v>
      </c>
      <c r="I11" s="130"/>
      <c r="J11" s="130"/>
      <c r="K11" s="130"/>
      <c r="L11" s="130"/>
      <c r="M11" s="130"/>
      <c r="N11" s="130"/>
      <c r="O11" s="131"/>
      <c r="P11" s="157" t="s">
        <v>12</v>
      </c>
      <c r="Q11" s="67"/>
      <c r="S11" s="70"/>
      <c r="T11" s="108"/>
      <c r="U11" s="109">
        <f>IF(D8="",0,1)</f>
        <v>0</v>
      </c>
      <c r="V11" s="109">
        <f>IF(H8="Заказчика",150,(IF(OR(H8="Матовое",H8="Тонированное (Бронза)",H8="Полированное (прозрачное)",H8="Зеркало (Серебро)"),40,0)))</f>
        <v>0</v>
      </c>
      <c r="W11" s="109">
        <f>IF(D8="",0,(IF(OR(D8="MZ-09 Серебро",D8="MZ-13 Серебро"),4*W6,4*W7)))</f>
        <v>0</v>
      </c>
      <c r="X11" s="109">
        <f>IF(D8="",0,1)</f>
        <v>0</v>
      </c>
      <c r="Y11" s="109">
        <f>IF(D8="MZ-09 Серебро",R4,IF(D8="MZ-13 Серебро",R5,IF(D8="MZ-01 Серебро",R6,0)))</f>
        <v>0</v>
      </c>
      <c r="Z11" s="109">
        <f>IF(H8="Матовое",U4,IF(H8="Тонированное (Бронза)",U5,IF(H8="Полированное (прозрачное)",U6,IF(H8="Зеркало (Серебро)",U7,0))))</f>
        <v>0</v>
      </c>
      <c r="AA11" s="110"/>
      <c r="AB11" s="123"/>
    </row>
    <row r="12" spans="1:28" ht="15.75" thickBot="1">
      <c r="A12" s="1"/>
      <c r="B12" s="39" t="s">
        <v>0</v>
      </c>
      <c r="C12" s="40" t="s">
        <v>5</v>
      </c>
      <c r="D12" s="40" t="s">
        <v>6</v>
      </c>
      <c r="E12" s="40" t="s">
        <v>4</v>
      </c>
      <c r="F12" s="52" t="s">
        <v>7</v>
      </c>
      <c r="G12" s="51" t="s">
        <v>1</v>
      </c>
      <c r="H12" s="39" t="s">
        <v>31</v>
      </c>
      <c r="I12" s="76" t="s">
        <v>9</v>
      </c>
      <c r="J12" s="73" t="s">
        <v>32</v>
      </c>
      <c r="K12" s="51"/>
      <c r="L12" s="53"/>
      <c r="M12" s="53"/>
      <c r="N12" s="53"/>
      <c r="O12" s="55" t="s">
        <v>1</v>
      </c>
      <c r="P12" s="158"/>
      <c r="Q12" s="1"/>
      <c r="S12" s="70"/>
      <c r="T12" s="105" t="s">
        <v>37</v>
      </c>
      <c r="U12" s="106" t="s">
        <v>27</v>
      </c>
      <c r="V12" s="106" t="s">
        <v>28</v>
      </c>
      <c r="W12" s="106" t="s">
        <v>29</v>
      </c>
      <c r="X12" s="106" t="s">
        <v>30</v>
      </c>
      <c r="Y12" s="106" t="s">
        <v>20</v>
      </c>
      <c r="Z12" s="106" t="s">
        <v>19</v>
      </c>
      <c r="AA12" s="107"/>
      <c r="AB12" s="68"/>
    </row>
    <row r="13" spans="1:28" ht="15.75" thickBot="1">
      <c r="A13" s="1"/>
      <c r="B13" s="44">
        <v>1</v>
      </c>
      <c r="C13" s="48"/>
      <c r="D13" s="48"/>
      <c r="E13" s="49"/>
      <c r="F13" s="50">
        <f aca="true" t="shared" si="0" ref="F13:F32">IF(E13="","",C13*D13*E13/1000000)</f>
      </c>
      <c r="G13" s="72">
        <f>AA13</f>
        <v>0</v>
      </c>
      <c r="H13" s="77"/>
      <c r="I13" s="78"/>
      <c r="J13" s="74"/>
      <c r="K13" s="56">
        <f>IF(H13="",0,H13*S15)</f>
        <v>0</v>
      </c>
      <c r="L13" s="54">
        <f>IF(I13="",0,I13*S15)</f>
        <v>0</v>
      </c>
      <c r="M13" s="54">
        <f>IF(J13="",0,J13*S16)</f>
        <v>0</v>
      </c>
      <c r="N13" s="57">
        <f>SUM(K13:M13)</f>
        <v>0</v>
      </c>
      <c r="O13" s="59">
        <f>IF(N13=0,"",N13)</f>
      </c>
      <c r="P13" s="86"/>
      <c r="Q13" s="1"/>
      <c r="S13" s="70"/>
      <c r="T13" s="91">
        <f>(C13+D13)*2*1.1*E13/1000</f>
        <v>0</v>
      </c>
      <c r="U13" s="88">
        <f>IF(E13="",0,IF(C13&lt;1000,E13*280*U11,E13*320*U11))</f>
        <v>0</v>
      </c>
      <c r="V13" s="88">
        <f>E13*V11</f>
        <v>0</v>
      </c>
      <c r="W13" s="88">
        <f>E13*W11</f>
        <v>0</v>
      </c>
      <c r="X13" s="88">
        <f>(C13+D13)*2*E13*W5/1000*X11</f>
        <v>0</v>
      </c>
      <c r="Y13" s="88">
        <f>T13*Y11</f>
        <v>0</v>
      </c>
      <c r="Z13" s="88">
        <f>IF(F13="",0,F13*Z11)</f>
        <v>0</v>
      </c>
      <c r="AA13" s="92">
        <f>SUM(U13:Z13)</f>
        <v>0</v>
      </c>
      <c r="AB13" s="123"/>
    </row>
    <row r="14" spans="1:28" ht="15">
      <c r="A14" s="1"/>
      <c r="B14" s="45">
        <v>2</v>
      </c>
      <c r="C14" s="15"/>
      <c r="D14" s="15"/>
      <c r="E14" s="15"/>
      <c r="F14" s="16">
        <f t="shared" si="0"/>
      </c>
      <c r="G14" s="60">
        <f aca="true" t="shared" si="1" ref="G14:G32">AA14</f>
        <v>0</v>
      </c>
      <c r="H14" s="79"/>
      <c r="I14" s="80"/>
      <c r="J14" s="75"/>
      <c r="K14" s="56">
        <f>IF(H14="",0,H14*S15)</f>
        <v>0</v>
      </c>
      <c r="L14" s="54">
        <f>IF(I14="",0,I14*S15)</f>
        <v>0</v>
      </c>
      <c r="M14" s="54">
        <f>IF(J14="",0,J14*S16)</f>
        <v>0</v>
      </c>
      <c r="N14" s="34">
        <f aca="true" t="shared" si="2" ref="N14:N32">SUM(K14:M14)</f>
        <v>0</v>
      </c>
      <c r="O14" s="32">
        <f aca="true" t="shared" si="3" ref="O14:O32">IF(N14=0,"",N14)</f>
      </c>
      <c r="P14" s="84"/>
      <c r="Q14" s="1"/>
      <c r="R14" s="132" t="s">
        <v>34</v>
      </c>
      <c r="S14" s="133"/>
      <c r="T14" s="91">
        <f aca="true" t="shared" si="4" ref="T14:T32">(C14+D14)*2*1.1*E14/1000</f>
        <v>0</v>
      </c>
      <c r="U14" s="88">
        <f>IF(E14="",0,IF(C14&lt;1000,E14*280*U11,E14*320*U11))</f>
        <v>0</v>
      </c>
      <c r="V14" s="88">
        <f>E14*V11</f>
        <v>0</v>
      </c>
      <c r="W14" s="88">
        <f>E14*W11</f>
        <v>0</v>
      </c>
      <c r="X14" s="88">
        <f>(C14+D14)*2*E14*W5/1000*X11</f>
        <v>0</v>
      </c>
      <c r="Y14" s="88">
        <f>T14*Y11</f>
        <v>0</v>
      </c>
      <c r="Z14" s="88">
        <f>IF(F14="",0,F14*Z11)</f>
        <v>0</v>
      </c>
      <c r="AA14" s="92">
        <f aca="true" t="shared" si="5" ref="AA14:AA32">SUM(U14:Z14)</f>
        <v>0</v>
      </c>
      <c r="AB14" s="123"/>
    </row>
    <row r="15" spans="1:28" ht="15">
      <c r="A15" s="1"/>
      <c r="B15" s="45">
        <v>3</v>
      </c>
      <c r="C15" s="15"/>
      <c r="D15" s="15"/>
      <c r="E15" s="15"/>
      <c r="F15" s="16">
        <f t="shared" si="0"/>
      </c>
      <c r="G15" s="60">
        <f t="shared" si="1"/>
        <v>0</v>
      </c>
      <c r="H15" s="79"/>
      <c r="I15" s="80"/>
      <c r="J15" s="75"/>
      <c r="K15" s="56">
        <f>IF(H15="",0,H15*S15)</f>
        <v>0</v>
      </c>
      <c r="L15" s="54">
        <f>IF(I15="",0,I15*S15)</f>
        <v>0</v>
      </c>
      <c r="M15" s="54">
        <f>IF(J15="",0,J15*S16)</f>
        <v>0</v>
      </c>
      <c r="N15" s="34">
        <f t="shared" si="2"/>
        <v>0</v>
      </c>
      <c r="O15" s="32">
        <f t="shared" si="3"/>
      </c>
      <c r="P15" s="84"/>
      <c r="Q15" s="1"/>
      <c r="R15" s="89" t="s">
        <v>35</v>
      </c>
      <c r="S15" s="113">
        <f>IF(D8="",0,(IF(OR(D8="F1-10 Серебро",D8="F1-11 Серебро",D8="F1-19 Серебро"),70,90)))</f>
        <v>0</v>
      </c>
      <c r="T15" s="91">
        <f t="shared" si="4"/>
        <v>0</v>
      </c>
      <c r="U15" s="88">
        <f>IF(E15="",0,IF(C15&lt;1000,E15*280*U11,E15*320*U11))</f>
        <v>0</v>
      </c>
      <c r="V15" s="88">
        <f>E15*V11</f>
        <v>0</v>
      </c>
      <c r="W15" s="88">
        <f>E15*W11</f>
        <v>0</v>
      </c>
      <c r="X15" s="88">
        <f>(C15+D15)*2*E15*W5/1000*X11</f>
        <v>0</v>
      </c>
      <c r="Y15" s="88">
        <f>T15*Y11</f>
        <v>0</v>
      </c>
      <c r="Z15" s="88">
        <f>IF(F15="",0,F15*Z11)</f>
        <v>0</v>
      </c>
      <c r="AA15" s="92">
        <f t="shared" si="5"/>
        <v>0</v>
      </c>
      <c r="AB15" s="68"/>
    </row>
    <row r="16" spans="1:28" ht="15.75" thickBot="1">
      <c r="A16" s="1"/>
      <c r="B16" s="45">
        <v>4</v>
      </c>
      <c r="C16" s="15"/>
      <c r="D16" s="15"/>
      <c r="E16" s="15"/>
      <c r="F16" s="16">
        <f t="shared" si="0"/>
      </c>
      <c r="G16" s="60">
        <f t="shared" si="1"/>
        <v>0</v>
      </c>
      <c r="H16" s="79"/>
      <c r="I16" s="80"/>
      <c r="J16" s="75"/>
      <c r="K16" s="56">
        <f>IF(H16="",0,H16*S15)</f>
        <v>0</v>
      </c>
      <c r="L16" s="54">
        <f>IF(I16="",0,I16*S15)</f>
        <v>0</v>
      </c>
      <c r="M16" s="54">
        <f>IF(J16="",0,J16*S16)</f>
        <v>0</v>
      </c>
      <c r="N16" s="34">
        <f t="shared" si="2"/>
        <v>0</v>
      </c>
      <c r="O16" s="32">
        <f t="shared" si="3"/>
      </c>
      <c r="P16" s="84"/>
      <c r="Q16" s="1"/>
      <c r="R16" s="90" t="s">
        <v>36</v>
      </c>
      <c r="S16" s="114">
        <f>IF(D8="",0,(IF(OR(D8="F1-10 Серебро",D8="F1-11 Серебро",D8="F1-19 Серебро"),120,80)))</f>
        <v>0</v>
      </c>
      <c r="T16" s="91">
        <f t="shared" si="4"/>
        <v>0</v>
      </c>
      <c r="U16" s="88">
        <f>IF(E16="",0,IF(C16&lt;1000,E16*280*U11,E16*320*U11))</f>
        <v>0</v>
      </c>
      <c r="V16" s="88">
        <f>E16*V11</f>
        <v>0</v>
      </c>
      <c r="W16" s="88">
        <f>E16*W11</f>
        <v>0</v>
      </c>
      <c r="X16" s="88">
        <f>(C16+D16)*2*E16*W5/1000*X11</f>
        <v>0</v>
      </c>
      <c r="Y16" s="88">
        <f>T16*Y11</f>
        <v>0</v>
      </c>
      <c r="Z16" s="88">
        <f>IF(F16="",0,F16*Z11)</f>
        <v>0</v>
      </c>
      <c r="AA16" s="92">
        <f t="shared" si="5"/>
        <v>0</v>
      </c>
      <c r="AB16" s="123"/>
    </row>
    <row r="17" spans="1:28" ht="15">
      <c r="A17" s="1"/>
      <c r="B17" s="45">
        <v>5</v>
      </c>
      <c r="C17" s="15"/>
      <c r="D17" s="15"/>
      <c r="E17" s="15"/>
      <c r="F17" s="16">
        <f t="shared" si="0"/>
      </c>
      <c r="G17" s="60">
        <f t="shared" si="1"/>
        <v>0</v>
      </c>
      <c r="H17" s="79"/>
      <c r="I17" s="80"/>
      <c r="J17" s="75"/>
      <c r="K17" s="56">
        <f>IF(H17="",0,H17*S15)</f>
        <v>0</v>
      </c>
      <c r="L17" s="54">
        <f>IF(I17="",0,I17*S15)</f>
        <v>0</v>
      </c>
      <c r="M17" s="54">
        <f>IF(J17="",0,J17*S16)</f>
        <v>0</v>
      </c>
      <c r="N17" s="34">
        <f t="shared" si="2"/>
        <v>0</v>
      </c>
      <c r="O17" s="32">
        <f t="shared" si="3"/>
      </c>
      <c r="P17" s="84"/>
      <c r="Q17" s="1"/>
      <c r="S17" s="69"/>
      <c r="T17" s="91">
        <f t="shared" si="4"/>
        <v>0</v>
      </c>
      <c r="U17" s="88">
        <f>IF(E17="",0,IF(C17&lt;1000,E17*280*U11,E17*320*U11))</f>
        <v>0</v>
      </c>
      <c r="V17" s="88">
        <f>E17*V11</f>
        <v>0</v>
      </c>
      <c r="W17" s="88">
        <f>E17*W11</f>
        <v>0</v>
      </c>
      <c r="X17" s="88">
        <f>(C17+D17)*2*E17*W5/1000*X11</f>
        <v>0</v>
      </c>
      <c r="Y17" s="88">
        <f>T17*Y11</f>
        <v>0</v>
      </c>
      <c r="Z17" s="88">
        <f>IF(F17="",0,F17*Z11)</f>
        <v>0</v>
      </c>
      <c r="AA17" s="92">
        <f t="shared" si="5"/>
        <v>0</v>
      </c>
      <c r="AB17" s="123"/>
    </row>
    <row r="18" spans="1:28" ht="15">
      <c r="A18" s="1"/>
      <c r="B18" s="45">
        <v>6</v>
      </c>
      <c r="C18" s="15"/>
      <c r="D18" s="15"/>
      <c r="E18" s="15"/>
      <c r="F18" s="16">
        <f t="shared" si="0"/>
      </c>
      <c r="G18" s="60">
        <f t="shared" si="1"/>
        <v>0</v>
      </c>
      <c r="H18" s="79"/>
      <c r="I18" s="80"/>
      <c r="J18" s="75"/>
      <c r="K18" s="56">
        <f>IF(H18="",0,H18*S15)</f>
        <v>0</v>
      </c>
      <c r="L18" s="54">
        <f>IF(I18="",0,I18*S15)</f>
        <v>0</v>
      </c>
      <c r="M18" s="54">
        <f>IF(J18="",0,J18*S16)</f>
        <v>0</v>
      </c>
      <c r="N18" s="34">
        <f t="shared" si="2"/>
        <v>0</v>
      </c>
      <c r="O18" s="32">
        <f t="shared" si="3"/>
      </c>
      <c r="P18" s="84"/>
      <c r="Q18" s="1"/>
      <c r="S18" s="69"/>
      <c r="T18" s="91">
        <f t="shared" si="4"/>
        <v>0</v>
      </c>
      <c r="U18" s="88">
        <f>IF(E18="",0,IF(C18&lt;1000,E18*280*U11,E18*320*U11))</f>
        <v>0</v>
      </c>
      <c r="V18" s="88">
        <f>E18*V11</f>
        <v>0</v>
      </c>
      <c r="W18" s="88">
        <f>E18*W11</f>
        <v>0</v>
      </c>
      <c r="X18" s="88">
        <f>(C18+D18)*2*E18*W5/1000*X11</f>
        <v>0</v>
      </c>
      <c r="Y18" s="88">
        <f>T18*Y11</f>
        <v>0</v>
      </c>
      <c r="Z18" s="88">
        <f>IF(F18="",0,F18*Z11)</f>
        <v>0</v>
      </c>
      <c r="AA18" s="92">
        <f t="shared" si="5"/>
        <v>0</v>
      </c>
      <c r="AB18" s="123"/>
    </row>
    <row r="19" spans="1:28" ht="15">
      <c r="A19" s="1"/>
      <c r="B19" s="45">
        <v>7</v>
      </c>
      <c r="C19" s="15"/>
      <c r="D19" s="15"/>
      <c r="E19" s="15"/>
      <c r="F19" s="16">
        <f t="shared" si="0"/>
      </c>
      <c r="G19" s="60">
        <f t="shared" si="1"/>
        <v>0</v>
      </c>
      <c r="H19" s="79"/>
      <c r="I19" s="80"/>
      <c r="J19" s="75"/>
      <c r="K19" s="56">
        <f>IF(H19="",0,H19*S15)</f>
        <v>0</v>
      </c>
      <c r="L19" s="54">
        <f>IF(I19="",0,I19*S15)</f>
        <v>0</v>
      </c>
      <c r="M19" s="54">
        <f>IF(J19="",0,J19*S16)</f>
        <v>0</v>
      </c>
      <c r="N19" s="34">
        <f t="shared" si="2"/>
        <v>0</v>
      </c>
      <c r="O19" s="32">
        <f t="shared" si="3"/>
      </c>
      <c r="P19" s="84"/>
      <c r="Q19" s="1"/>
      <c r="S19" s="69"/>
      <c r="T19" s="91">
        <f t="shared" si="4"/>
        <v>0</v>
      </c>
      <c r="U19" s="88">
        <f>IF(E19="",0,IF(C19&lt;1000,E19*280*U11,E19*320*U11))</f>
        <v>0</v>
      </c>
      <c r="V19" s="88">
        <f>E19*V11</f>
        <v>0</v>
      </c>
      <c r="W19" s="88">
        <f>E19*W11</f>
        <v>0</v>
      </c>
      <c r="X19" s="88">
        <f>(C19+D19)*2*E19*W5/1000*X11</f>
        <v>0</v>
      </c>
      <c r="Y19" s="88">
        <f>T19*Y11</f>
        <v>0</v>
      </c>
      <c r="Z19" s="88">
        <f>IF(F19="",0,F19*Z11)</f>
        <v>0</v>
      </c>
      <c r="AA19" s="92">
        <f t="shared" si="5"/>
        <v>0</v>
      </c>
      <c r="AB19" s="123"/>
    </row>
    <row r="20" spans="1:28" ht="15">
      <c r="A20" s="2"/>
      <c r="B20" s="45">
        <v>8</v>
      </c>
      <c r="C20" s="15"/>
      <c r="D20" s="15"/>
      <c r="E20" s="15"/>
      <c r="F20" s="16">
        <f t="shared" si="0"/>
      </c>
      <c r="G20" s="60">
        <f t="shared" si="1"/>
        <v>0</v>
      </c>
      <c r="H20" s="79"/>
      <c r="I20" s="80"/>
      <c r="J20" s="75"/>
      <c r="K20" s="56">
        <f>IF(H20="",0,H20*S15)</f>
        <v>0</v>
      </c>
      <c r="L20" s="54">
        <f>IF(I20="",0,I20*S15)</f>
        <v>0</v>
      </c>
      <c r="M20" s="54">
        <f>IF(J20="",0,J20*S16)</f>
        <v>0</v>
      </c>
      <c r="N20" s="34">
        <f t="shared" si="2"/>
        <v>0</v>
      </c>
      <c r="O20" s="32">
        <f t="shared" si="3"/>
      </c>
      <c r="P20" s="84"/>
      <c r="Q20" s="1"/>
      <c r="S20" s="69"/>
      <c r="T20" s="91">
        <f t="shared" si="4"/>
        <v>0</v>
      </c>
      <c r="U20" s="88">
        <f>IF(E20="",0,IF(C20&lt;1000,E20*280*U11,E20*320*U11))</f>
        <v>0</v>
      </c>
      <c r="V20" s="88">
        <f>E20*V11</f>
        <v>0</v>
      </c>
      <c r="W20" s="88">
        <f>E20*W11</f>
        <v>0</v>
      </c>
      <c r="X20" s="88">
        <f>(C20+D20)*2*E20*W5/1000*X11</f>
        <v>0</v>
      </c>
      <c r="Y20" s="88">
        <f>T20*Y11</f>
        <v>0</v>
      </c>
      <c r="Z20" s="88">
        <f>IF(F20="",0,F20*Z11)</f>
        <v>0</v>
      </c>
      <c r="AA20" s="92">
        <f t="shared" si="5"/>
        <v>0</v>
      </c>
      <c r="AB20" s="123"/>
    </row>
    <row r="21" spans="1:28" ht="15">
      <c r="A21" s="2"/>
      <c r="B21" s="45">
        <v>9</v>
      </c>
      <c r="C21" s="15"/>
      <c r="D21" s="15"/>
      <c r="E21" s="15"/>
      <c r="F21" s="16">
        <f t="shared" si="0"/>
      </c>
      <c r="G21" s="60">
        <f t="shared" si="1"/>
        <v>0</v>
      </c>
      <c r="H21" s="79"/>
      <c r="I21" s="80"/>
      <c r="J21" s="75"/>
      <c r="K21" s="56">
        <f>IF(H21="",0,H21*S15)</f>
        <v>0</v>
      </c>
      <c r="L21" s="54">
        <f>IF(I21="",0,I21*S15)</f>
        <v>0</v>
      </c>
      <c r="M21" s="54">
        <f>IF(J21="",0,J21*S16)</f>
        <v>0</v>
      </c>
      <c r="N21" s="34">
        <f t="shared" si="2"/>
        <v>0</v>
      </c>
      <c r="O21" s="32">
        <f t="shared" si="3"/>
      </c>
      <c r="P21" s="84"/>
      <c r="Q21" s="1"/>
      <c r="S21" s="69"/>
      <c r="T21" s="91">
        <f t="shared" si="4"/>
        <v>0</v>
      </c>
      <c r="U21" s="88">
        <f>IF(E21="",0,IF(C21&lt;1000,E21*280*U11,E21*320*U11))</f>
        <v>0</v>
      </c>
      <c r="V21" s="88">
        <f>E21*V11</f>
        <v>0</v>
      </c>
      <c r="W21" s="88">
        <f>E21*W11</f>
        <v>0</v>
      </c>
      <c r="X21" s="88">
        <f>(C21+D21)*2*E21*W5/1000*X11</f>
        <v>0</v>
      </c>
      <c r="Y21" s="88">
        <f>T21*Y11</f>
        <v>0</v>
      </c>
      <c r="Z21" s="88">
        <f>IF(F21="",0,F21*Z11)</f>
        <v>0</v>
      </c>
      <c r="AA21" s="92">
        <f t="shared" si="5"/>
        <v>0</v>
      </c>
      <c r="AB21" s="123"/>
    </row>
    <row r="22" spans="1:28" ht="15">
      <c r="A22" s="2"/>
      <c r="B22" s="45">
        <v>10</v>
      </c>
      <c r="C22" s="15"/>
      <c r="D22" s="15"/>
      <c r="E22" s="15"/>
      <c r="F22" s="16">
        <f t="shared" si="0"/>
      </c>
      <c r="G22" s="60">
        <f t="shared" si="1"/>
        <v>0</v>
      </c>
      <c r="H22" s="79"/>
      <c r="I22" s="80"/>
      <c r="J22" s="75"/>
      <c r="K22" s="56">
        <f>IF(H22="",0,H22*S15)</f>
        <v>0</v>
      </c>
      <c r="L22" s="54">
        <f>IF(I22="",0,I22*S15)</f>
        <v>0</v>
      </c>
      <c r="M22" s="54">
        <f>IF(J22="",0,J22*S16)</f>
        <v>0</v>
      </c>
      <c r="N22" s="34">
        <f t="shared" si="2"/>
        <v>0</v>
      </c>
      <c r="O22" s="32">
        <f t="shared" si="3"/>
      </c>
      <c r="P22" s="84"/>
      <c r="Q22" s="1"/>
      <c r="S22" s="69"/>
      <c r="T22" s="91">
        <f t="shared" si="4"/>
        <v>0</v>
      </c>
      <c r="U22" s="88">
        <f>IF(E22="",0,IF(C22&lt;1000,E22*280*U11,E22*320*U11))</f>
        <v>0</v>
      </c>
      <c r="V22" s="88">
        <f>E22*V11</f>
        <v>0</v>
      </c>
      <c r="W22" s="88">
        <f>E22*W11</f>
        <v>0</v>
      </c>
      <c r="X22" s="88">
        <f>(C22+D22)*2*E22*W5/1000*X11</f>
        <v>0</v>
      </c>
      <c r="Y22" s="88">
        <f>T22*Y11</f>
        <v>0</v>
      </c>
      <c r="Z22" s="88">
        <f>IF(F22="",0,F22*Z11)</f>
        <v>0</v>
      </c>
      <c r="AA22" s="92">
        <f t="shared" si="5"/>
        <v>0</v>
      </c>
      <c r="AB22" s="123"/>
    </row>
    <row r="23" spans="1:27" ht="15">
      <c r="A23" s="2"/>
      <c r="B23" s="45">
        <v>11</v>
      </c>
      <c r="C23" s="15"/>
      <c r="D23" s="15"/>
      <c r="E23" s="15"/>
      <c r="F23" s="16">
        <f t="shared" si="0"/>
      </c>
      <c r="G23" s="60">
        <f t="shared" si="1"/>
        <v>0</v>
      </c>
      <c r="H23" s="79"/>
      <c r="I23" s="80"/>
      <c r="J23" s="75"/>
      <c r="K23" s="56">
        <f>IF(H23="",0,H23*S15)</f>
        <v>0</v>
      </c>
      <c r="L23" s="54">
        <f>IF(I23="",0,I23*S15)</f>
        <v>0</v>
      </c>
      <c r="M23" s="54">
        <f>IF(J23="",0,J23*S16)</f>
        <v>0</v>
      </c>
      <c r="N23" s="34">
        <f t="shared" si="2"/>
        <v>0</v>
      </c>
      <c r="O23" s="32">
        <f t="shared" si="3"/>
      </c>
      <c r="P23" s="84"/>
      <c r="Q23" s="1"/>
      <c r="S23" s="69"/>
      <c r="T23" s="91">
        <f t="shared" si="4"/>
        <v>0</v>
      </c>
      <c r="U23" s="88">
        <f>IF(E23="",0,IF(C23&lt;1000,E23*280*U11,E23*320*U11))</f>
        <v>0</v>
      </c>
      <c r="V23" s="88">
        <f>E23*V11</f>
        <v>0</v>
      </c>
      <c r="W23" s="88">
        <f>E23*W11</f>
        <v>0</v>
      </c>
      <c r="X23" s="88">
        <f>(C23+D23)*2*E23*W5/1000*X11</f>
        <v>0</v>
      </c>
      <c r="Y23" s="88">
        <f>T23*Y11</f>
        <v>0</v>
      </c>
      <c r="Z23" s="88">
        <f>IF(F23="",0,F23*Z11)</f>
        <v>0</v>
      </c>
      <c r="AA23" s="92">
        <f t="shared" si="5"/>
        <v>0</v>
      </c>
    </row>
    <row r="24" spans="1:27" ht="15">
      <c r="A24" s="2"/>
      <c r="B24" s="45">
        <v>12</v>
      </c>
      <c r="C24" s="15"/>
      <c r="D24" s="15"/>
      <c r="E24" s="15"/>
      <c r="F24" s="16">
        <f t="shared" si="0"/>
      </c>
      <c r="G24" s="60">
        <f t="shared" si="1"/>
        <v>0</v>
      </c>
      <c r="H24" s="79"/>
      <c r="I24" s="80"/>
      <c r="J24" s="75"/>
      <c r="K24" s="56">
        <f>IF(H24="",0,H24*S15)</f>
        <v>0</v>
      </c>
      <c r="L24" s="54">
        <f>IF(I24="",0,I24*S15)</f>
        <v>0</v>
      </c>
      <c r="M24" s="54">
        <f>IF(J24="",0,J24*S16)</f>
        <v>0</v>
      </c>
      <c r="N24" s="34">
        <f t="shared" si="2"/>
        <v>0</v>
      </c>
      <c r="O24" s="32">
        <f t="shared" si="3"/>
      </c>
      <c r="P24" s="84"/>
      <c r="Q24" s="1"/>
      <c r="T24" s="91">
        <f t="shared" si="4"/>
        <v>0</v>
      </c>
      <c r="U24" s="88">
        <f>IF(E24="",0,IF(C24&lt;1000,E24*280*U11,E24*320*U11))</f>
        <v>0</v>
      </c>
      <c r="V24" s="88">
        <f>E24*V11</f>
        <v>0</v>
      </c>
      <c r="W24" s="88">
        <f>E24*W11</f>
        <v>0</v>
      </c>
      <c r="X24" s="88">
        <f>(C24+D24)*2*E24*W5/1000*X11</f>
        <v>0</v>
      </c>
      <c r="Y24" s="88">
        <f>T24*Y11</f>
        <v>0</v>
      </c>
      <c r="Z24" s="88">
        <f>IF(F24="",0,F24*Z11)</f>
        <v>0</v>
      </c>
      <c r="AA24" s="92">
        <f t="shared" si="5"/>
        <v>0</v>
      </c>
    </row>
    <row r="25" spans="1:27" ht="15">
      <c r="A25" s="2"/>
      <c r="B25" s="45">
        <v>13</v>
      </c>
      <c r="C25" s="15"/>
      <c r="D25" s="15"/>
      <c r="E25" s="15"/>
      <c r="F25" s="16">
        <f t="shared" si="0"/>
      </c>
      <c r="G25" s="60">
        <f t="shared" si="1"/>
        <v>0</v>
      </c>
      <c r="H25" s="79"/>
      <c r="I25" s="80"/>
      <c r="J25" s="75"/>
      <c r="K25" s="56">
        <f>IF(H25="",0,H25*S15)</f>
        <v>0</v>
      </c>
      <c r="L25" s="54">
        <f>IF(I25="",0,I25*S15)</f>
        <v>0</v>
      </c>
      <c r="M25" s="54">
        <f>IF(J25="",0,J25*S16)</f>
        <v>0</v>
      </c>
      <c r="N25" s="34">
        <f t="shared" si="2"/>
        <v>0</v>
      </c>
      <c r="O25" s="32">
        <f t="shared" si="3"/>
      </c>
      <c r="P25" s="84"/>
      <c r="Q25" s="1"/>
      <c r="T25" s="91">
        <f t="shared" si="4"/>
        <v>0</v>
      </c>
      <c r="U25" s="88">
        <f>IF(E25="",0,IF(C25&lt;1000,E25*280*U11,E25*320*U11))</f>
        <v>0</v>
      </c>
      <c r="V25" s="88">
        <f>E25*V11</f>
        <v>0</v>
      </c>
      <c r="W25" s="88">
        <f>E25*W11</f>
        <v>0</v>
      </c>
      <c r="X25" s="88">
        <f>(C25+D25)*2*E25*W5/1000*X11</f>
        <v>0</v>
      </c>
      <c r="Y25" s="88">
        <f>T25*Y11</f>
        <v>0</v>
      </c>
      <c r="Z25" s="88">
        <f>IF(F25="",0,F25*Z11)</f>
        <v>0</v>
      </c>
      <c r="AA25" s="92">
        <f t="shared" si="5"/>
        <v>0</v>
      </c>
    </row>
    <row r="26" spans="1:27" ht="15">
      <c r="A26" s="2"/>
      <c r="B26" s="45">
        <v>14</v>
      </c>
      <c r="C26" s="15"/>
      <c r="D26" s="15"/>
      <c r="E26" s="15"/>
      <c r="F26" s="16">
        <f t="shared" si="0"/>
      </c>
      <c r="G26" s="60">
        <f t="shared" si="1"/>
        <v>0</v>
      </c>
      <c r="H26" s="79"/>
      <c r="I26" s="80"/>
      <c r="J26" s="75"/>
      <c r="K26" s="56">
        <f>IF(H26="",0,H26*S15)</f>
        <v>0</v>
      </c>
      <c r="L26" s="54">
        <f>IF(I26="",0,I26*S15)</f>
        <v>0</v>
      </c>
      <c r="M26" s="54">
        <f>IF(J26="",0,J26*S16)</f>
        <v>0</v>
      </c>
      <c r="N26" s="34">
        <f t="shared" si="2"/>
        <v>0</v>
      </c>
      <c r="O26" s="32">
        <f t="shared" si="3"/>
      </c>
      <c r="P26" s="84"/>
      <c r="Q26" s="1"/>
      <c r="T26" s="91">
        <f t="shared" si="4"/>
        <v>0</v>
      </c>
      <c r="U26" s="88">
        <f>IF(E26="",0,IF(C26&lt;1000,E26*280*U11,E26*320*U11))</f>
        <v>0</v>
      </c>
      <c r="V26" s="88">
        <f>E26*V11</f>
        <v>0</v>
      </c>
      <c r="W26" s="88">
        <f>E26*W11</f>
        <v>0</v>
      </c>
      <c r="X26" s="88">
        <f>(C26+D26)*2*E26*W5/1000*X11</f>
        <v>0</v>
      </c>
      <c r="Y26" s="88">
        <f>T26*Y11</f>
        <v>0</v>
      </c>
      <c r="Z26" s="88">
        <f>IF(F26="",0,F26*Z11)</f>
        <v>0</v>
      </c>
      <c r="AA26" s="92">
        <f t="shared" si="5"/>
        <v>0</v>
      </c>
    </row>
    <row r="27" spans="1:27" ht="15">
      <c r="A27" s="2"/>
      <c r="B27" s="45">
        <v>15</v>
      </c>
      <c r="C27" s="15"/>
      <c r="D27" s="15"/>
      <c r="E27" s="15"/>
      <c r="F27" s="16">
        <f t="shared" si="0"/>
      </c>
      <c r="G27" s="60">
        <f t="shared" si="1"/>
        <v>0</v>
      </c>
      <c r="H27" s="79"/>
      <c r="I27" s="80"/>
      <c r="J27" s="75"/>
      <c r="K27" s="56">
        <f>IF(H27="",0,H27*S15)</f>
        <v>0</v>
      </c>
      <c r="L27" s="54">
        <f>IF(I27="",0,I27*S15)</f>
        <v>0</v>
      </c>
      <c r="M27" s="54">
        <f>IF(J27="",0,J27*S16)</f>
        <v>0</v>
      </c>
      <c r="N27" s="34">
        <f t="shared" si="2"/>
        <v>0</v>
      </c>
      <c r="O27" s="32">
        <f t="shared" si="3"/>
      </c>
      <c r="P27" s="84"/>
      <c r="Q27" s="1"/>
      <c r="T27" s="91">
        <f t="shared" si="4"/>
        <v>0</v>
      </c>
      <c r="U27" s="88">
        <f>IF(E27="",0,IF(C27&lt;1000,E27*280*U11,E27*320*U11))</f>
        <v>0</v>
      </c>
      <c r="V27" s="88">
        <f>E27*V11</f>
        <v>0</v>
      </c>
      <c r="W27" s="88">
        <f>E27*W11</f>
        <v>0</v>
      </c>
      <c r="X27" s="88">
        <f>(C27+D27)*2*E27*W5/1000*X11</f>
        <v>0</v>
      </c>
      <c r="Y27" s="88">
        <f>T27*Y11</f>
        <v>0</v>
      </c>
      <c r="Z27" s="88">
        <f>IF(F27="",0,F27*Z11)</f>
        <v>0</v>
      </c>
      <c r="AA27" s="92">
        <f t="shared" si="5"/>
        <v>0</v>
      </c>
    </row>
    <row r="28" spans="1:27" ht="15">
      <c r="A28" s="2"/>
      <c r="B28" s="45">
        <v>16</v>
      </c>
      <c r="C28" s="15"/>
      <c r="D28" s="15"/>
      <c r="E28" s="15"/>
      <c r="F28" s="16">
        <f t="shared" si="0"/>
      </c>
      <c r="G28" s="60">
        <f t="shared" si="1"/>
        <v>0</v>
      </c>
      <c r="H28" s="79"/>
      <c r="I28" s="80"/>
      <c r="J28" s="75"/>
      <c r="K28" s="56">
        <f>IF(H28="",0,H28*S15)</f>
        <v>0</v>
      </c>
      <c r="L28" s="54">
        <f>IF(I28="",0,I28*S15)</f>
        <v>0</v>
      </c>
      <c r="M28" s="54">
        <f>IF(J28="",0,J28*S16)</f>
        <v>0</v>
      </c>
      <c r="N28" s="34">
        <f t="shared" si="2"/>
        <v>0</v>
      </c>
      <c r="O28" s="32">
        <f t="shared" si="3"/>
      </c>
      <c r="P28" s="84"/>
      <c r="Q28" s="1"/>
      <c r="T28" s="91">
        <f t="shared" si="4"/>
        <v>0</v>
      </c>
      <c r="U28" s="88">
        <f>IF(E28="",0,IF(C28&lt;1000,E28*280*U11,E28*320*U11))</f>
        <v>0</v>
      </c>
      <c r="V28" s="88">
        <f>E28*V11</f>
        <v>0</v>
      </c>
      <c r="W28" s="88">
        <f>E28*W11</f>
        <v>0</v>
      </c>
      <c r="X28" s="88">
        <f>(C28+D28)*2*E28*W5/1000*X11</f>
        <v>0</v>
      </c>
      <c r="Y28" s="88">
        <f>T28*Y11</f>
        <v>0</v>
      </c>
      <c r="Z28" s="88">
        <f>IF(F28="",0,F28*Z11)</f>
        <v>0</v>
      </c>
      <c r="AA28" s="92">
        <f t="shared" si="5"/>
        <v>0</v>
      </c>
    </row>
    <row r="29" spans="1:27" ht="15">
      <c r="A29" s="2"/>
      <c r="B29" s="45">
        <v>17</v>
      </c>
      <c r="C29" s="15"/>
      <c r="D29" s="15"/>
      <c r="E29" s="15"/>
      <c r="F29" s="16">
        <f t="shared" si="0"/>
      </c>
      <c r="G29" s="60">
        <f t="shared" si="1"/>
        <v>0</v>
      </c>
      <c r="H29" s="79"/>
      <c r="I29" s="80"/>
      <c r="J29" s="75"/>
      <c r="K29" s="56">
        <f>IF(H29="",0,H29*S15)</f>
        <v>0</v>
      </c>
      <c r="L29" s="54">
        <f>IF(I29="",0,I29*S15)</f>
        <v>0</v>
      </c>
      <c r="M29" s="54">
        <f>IF(J29="",0,J29*S16)</f>
        <v>0</v>
      </c>
      <c r="N29" s="34">
        <f t="shared" si="2"/>
        <v>0</v>
      </c>
      <c r="O29" s="32">
        <f t="shared" si="3"/>
      </c>
      <c r="P29" s="84"/>
      <c r="Q29" s="1"/>
      <c r="T29" s="91">
        <f t="shared" si="4"/>
        <v>0</v>
      </c>
      <c r="U29" s="88">
        <f>IF(E29="",0,IF(C29&lt;1000,E29*280*U11,E29*320*U11))</f>
        <v>0</v>
      </c>
      <c r="V29" s="88">
        <f>E29*V11</f>
        <v>0</v>
      </c>
      <c r="W29" s="88">
        <f>E29*W11</f>
        <v>0</v>
      </c>
      <c r="X29" s="88">
        <f>(C29+D29)*2*E29*W5/1000*X11</f>
        <v>0</v>
      </c>
      <c r="Y29" s="88">
        <f>T29*Y11</f>
        <v>0</v>
      </c>
      <c r="Z29" s="88">
        <f>IF(F29="",0,F29*Z11)</f>
        <v>0</v>
      </c>
      <c r="AA29" s="92">
        <f t="shared" si="5"/>
        <v>0</v>
      </c>
    </row>
    <row r="30" spans="1:27" ht="15">
      <c r="A30" s="2"/>
      <c r="B30" s="45">
        <v>18</v>
      </c>
      <c r="C30" s="15"/>
      <c r="D30" s="15"/>
      <c r="E30" s="15"/>
      <c r="F30" s="16">
        <f t="shared" si="0"/>
      </c>
      <c r="G30" s="60">
        <f t="shared" si="1"/>
        <v>0</v>
      </c>
      <c r="H30" s="79"/>
      <c r="I30" s="80"/>
      <c r="J30" s="75"/>
      <c r="K30" s="56">
        <f>IF(H30="",0,H30*S15)</f>
        <v>0</v>
      </c>
      <c r="L30" s="54">
        <f>IF(I30="",0,I30*S15)</f>
        <v>0</v>
      </c>
      <c r="M30" s="54">
        <f>IF(J30="",0,J30*S16)</f>
        <v>0</v>
      </c>
      <c r="N30" s="34">
        <f t="shared" si="2"/>
        <v>0</v>
      </c>
      <c r="O30" s="32">
        <f t="shared" si="3"/>
      </c>
      <c r="P30" s="84"/>
      <c r="Q30" s="1"/>
      <c r="T30" s="91">
        <f t="shared" si="4"/>
        <v>0</v>
      </c>
      <c r="U30" s="88">
        <f>IF(E30="",0,IF(C30&lt;1000,E30*280*U11,E30*320*U11))</f>
        <v>0</v>
      </c>
      <c r="V30" s="88">
        <f>E30*V11</f>
        <v>0</v>
      </c>
      <c r="W30" s="88">
        <f>E30*W11</f>
        <v>0</v>
      </c>
      <c r="X30" s="88">
        <f>(C30+D30)*2*E30*W5/1000*X11</f>
        <v>0</v>
      </c>
      <c r="Y30" s="88">
        <f>T30*Y11</f>
        <v>0</v>
      </c>
      <c r="Z30" s="88">
        <f>IF(F30="",0,F30*Z11)</f>
        <v>0</v>
      </c>
      <c r="AA30" s="92">
        <f t="shared" si="5"/>
        <v>0</v>
      </c>
    </row>
    <row r="31" spans="1:27" ht="15">
      <c r="A31" s="2"/>
      <c r="B31" s="45">
        <v>19</v>
      </c>
      <c r="C31" s="15"/>
      <c r="D31" s="15"/>
      <c r="E31" s="15"/>
      <c r="F31" s="16">
        <f t="shared" si="0"/>
      </c>
      <c r="G31" s="60">
        <f t="shared" si="1"/>
        <v>0</v>
      </c>
      <c r="H31" s="79"/>
      <c r="I31" s="80"/>
      <c r="J31" s="75"/>
      <c r="K31" s="56">
        <f>IF(H31="",0,H31*S15)</f>
        <v>0</v>
      </c>
      <c r="L31" s="54">
        <f>IF(I31="",0,I31*S15)</f>
        <v>0</v>
      </c>
      <c r="M31" s="54">
        <f>IF(J31="",0,J31*S16)</f>
        <v>0</v>
      </c>
      <c r="N31" s="34">
        <f t="shared" si="2"/>
        <v>0</v>
      </c>
      <c r="O31" s="32">
        <f t="shared" si="3"/>
      </c>
      <c r="P31" s="84"/>
      <c r="Q31" s="1"/>
      <c r="T31" s="91">
        <f t="shared" si="4"/>
        <v>0</v>
      </c>
      <c r="U31" s="88">
        <f>IF(E31="",0,IF(C31&lt;1000,E31*280*U11,E31*320*U11))</f>
        <v>0</v>
      </c>
      <c r="V31" s="88">
        <f>E31*V11</f>
        <v>0</v>
      </c>
      <c r="W31" s="88">
        <f>E31*W11</f>
        <v>0</v>
      </c>
      <c r="X31" s="88">
        <f>(C31+D31)*2*E31*W5/1000*X11</f>
        <v>0</v>
      </c>
      <c r="Y31" s="88">
        <f>T31*Y11</f>
        <v>0</v>
      </c>
      <c r="Z31" s="88">
        <f>IF(F31="",0,F31*Z11)</f>
        <v>0</v>
      </c>
      <c r="AA31" s="92">
        <f t="shared" si="5"/>
        <v>0</v>
      </c>
    </row>
    <row r="32" spans="1:27" ht="15.75" thickBot="1">
      <c r="A32" s="2"/>
      <c r="B32" s="46">
        <v>20</v>
      </c>
      <c r="C32" s="17"/>
      <c r="D32" s="17"/>
      <c r="E32" s="17"/>
      <c r="F32" s="18">
        <f t="shared" si="0"/>
      </c>
      <c r="G32" s="61">
        <f t="shared" si="1"/>
        <v>0</v>
      </c>
      <c r="H32" s="81"/>
      <c r="I32" s="82"/>
      <c r="J32" s="83"/>
      <c r="K32" s="56">
        <f>IF(H32="",0,H32*S15)</f>
        <v>0</v>
      </c>
      <c r="L32" s="54">
        <f>IF(I32="",0,I32*S15)</f>
        <v>0</v>
      </c>
      <c r="M32" s="54">
        <f>IF(J32="",0,J32*S16)</f>
        <v>0</v>
      </c>
      <c r="N32" s="58">
        <f t="shared" si="2"/>
        <v>0</v>
      </c>
      <c r="O32" s="33">
        <f t="shared" si="3"/>
      </c>
      <c r="P32" s="85"/>
      <c r="Q32" s="1"/>
      <c r="T32" s="120">
        <f t="shared" si="4"/>
        <v>0</v>
      </c>
      <c r="U32" s="93">
        <f>IF(E32="",0,IF(C32&lt;1000,E32*280*U11,E32*320*U11))</f>
        <v>0</v>
      </c>
      <c r="V32" s="93">
        <f>E32*V11</f>
        <v>0</v>
      </c>
      <c r="W32" s="93">
        <f>E32*W11</f>
        <v>0</v>
      </c>
      <c r="X32" s="93">
        <f>(C32+D32)*2*E32*W5/1000*X11</f>
        <v>0</v>
      </c>
      <c r="Y32" s="93">
        <f>T32*Y11</f>
        <v>0</v>
      </c>
      <c r="Z32" s="93">
        <f>IF(F32="",0,F32*Z11)</f>
        <v>0</v>
      </c>
      <c r="AA32" s="94">
        <f t="shared" si="5"/>
        <v>0</v>
      </c>
    </row>
    <row r="33" spans="1:20" ht="15.75" thickBot="1">
      <c r="A33" s="19"/>
      <c r="B33" s="136"/>
      <c r="C33" s="136"/>
      <c r="D33" s="20"/>
      <c r="E33" s="31">
        <f>SUM(E13:E32)</f>
        <v>0</v>
      </c>
      <c r="F33" s="21">
        <f>SUM(F13:F32)</f>
        <v>0</v>
      </c>
      <c r="G33" s="22">
        <f>SUM(G13:G32)</f>
        <v>0</v>
      </c>
      <c r="H33" s="7"/>
      <c r="I33" s="23"/>
      <c r="J33" s="23"/>
      <c r="K33" s="23"/>
      <c r="L33" s="23"/>
      <c r="M33" s="23"/>
      <c r="N33" s="23"/>
      <c r="O33" s="24">
        <f>SUM(O13:O32)</f>
        <v>0</v>
      </c>
      <c r="P33" s="2"/>
      <c r="Q33" s="1"/>
      <c r="T33" s="121">
        <f>SUM(T13:T32)</f>
        <v>0</v>
      </c>
    </row>
    <row r="34" spans="1:17" ht="15">
      <c r="A34" s="19"/>
      <c r="B34" s="20"/>
      <c r="C34" s="20"/>
      <c r="D34" s="20"/>
      <c r="E34" s="20"/>
      <c r="F34" s="25"/>
      <c r="G34" s="26"/>
      <c r="H34" s="7"/>
      <c r="I34" s="23"/>
      <c r="J34" s="23"/>
      <c r="K34" s="23"/>
      <c r="L34" s="23"/>
      <c r="M34" s="23"/>
      <c r="N34" s="23"/>
      <c r="O34" s="5"/>
      <c r="P34" s="2"/>
      <c r="Q34" s="1"/>
    </row>
    <row r="35" spans="1:17" ht="12.75">
      <c r="A35" s="1"/>
      <c r="B35" s="137" t="s">
        <v>37</v>
      </c>
      <c r="C35" s="137"/>
      <c r="D35" s="122">
        <f>T33/1.1</f>
        <v>0</v>
      </c>
      <c r="E35" s="1"/>
      <c r="F35" s="27"/>
      <c r="G35" s="1"/>
      <c r="H35" s="28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hidden="1">
      <c r="A36" s="1"/>
      <c r="B36" s="1"/>
      <c r="C36" s="1"/>
      <c r="D36" s="1"/>
      <c r="E36" s="1"/>
      <c r="F36" s="27"/>
      <c r="G36" s="47">
        <f>G33</f>
        <v>0</v>
      </c>
      <c r="H36" s="29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hidden="1">
      <c r="A37" s="1"/>
      <c r="B37" s="1"/>
      <c r="C37" s="1"/>
      <c r="D37" s="1"/>
      <c r="E37" s="1"/>
      <c r="F37" s="27"/>
      <c r="G37" s="1">
        <f>O33</f>
        <v>0</v>
      </c>
      <c r="H37" s="29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27"/>
      <c r="G38" s="1"/>
      <c r="H38" s="28"/>
      <c r="I38" s="1"/>
      <c r="J38" s="1"/>
      <c r="K38" s="1"/>
      <c r="L38" s="1"/>
      <c r="M38" s="1"/>
      <c r="N38" s="1"/>
      <c r="O38" s="1"/>
      <c r="P38" s="1"/>
      <c r="Q38" s="1"/>
    </row>
    <row r="39" spans="1:17" ht="18.75">
      <c r="A39" s="1"/>
      <c r="B39" s="2"/>
      <c r="C39" s="2"/>
      <c r="D39" s="2"/>
      <c r="E39" s="2"/>
      <c r="F39" s="35" t="s">
        <v>13</v>
      </c>
      <c r="G39" s="41">
        <f>IF(G36=0,"",G36)</f>
      </c>
      <c r="H39" s="30"/>
      <c r="I39" s="2"/>
      <c r="J39" s="2"/>
      <c r="K39" s="2"/>
      <c r="L39" s="2"/>
      <c r="M39" s="2"/>
      <c r="N39" s="2"/>
      <c r="O39" s="1"/>
      <c r="P39" s="1"/>
      <c r="Q39" s="1"/>
    </row>
    <row r="40" spans="1:17" ht="18.75">
      <c r="A40" s="1"/>
      <c r="B40" s="2"/>
      <c r="C40" s="2"/>
      <c r="D40" s="2"/>
      <c r="E40" s="2"/>
      <c r="F40" s="35" t="s">
        <v>14</v>
      </c>
      <c r="G40" s="41">
        <f>IF(G37=0,"",G37)</f>
      </c>
      <c r="H40" s="30"/>
      <c r="I40" s="2"/>
      <c r="J40" s="2"/>
      <c r="K40" s="2"/>
      <c r="L40" s="2"/>
      <c r="M40" s="2"/>
      <c r="N40" s="2"/>
      <c r="O40" s="1"/>
      <c r="P40" s="1"/>
      <c r="Q40" s="1"/>
    </row>
    <row r="41" spans="1:17" ht="15" hidden="1">
      <c r="A41" s="1"/>
      <c r="B41" s="2"/>
      <c r="C41" s="2"/>
      <c r="D41" s="2"/>
      <c r="E41" s="2"/>
      <c r="F41" s="35"/>
      <c r="G41" s="42">
        <f>SUM(G39:G40)</f>
        <v>0</v>
      </c>
      <c r="H41" s="4"/>
      <c r="I41" s="2"/>
      <c r="J41" s="2"/>
      <c r="K41" s="2"/>
      <c r="L41" s="2"/>
      <c r="M41" s="2"/>
      <c r="N41" s="2"/>
      <c r="O41" s="1"/>
      <c r="P41" s="1"/>
      <c r="Q41" s="1"/>
    </row>
    <row r="42" spans="1:17" ht="15">
      <c r="A42" s="1"/>
      <c r="B42" s="2"/>
      <c r="C42" s="2"/>
      <c r="D42" s="2"/>
      <c r="E42" s="2"/>
      <c r="F42" s="35"/>
      <c r="G42" s="36"/>
      <c r="H42" s="4"/>
      <c r="I42" s="2"/>
      <c r="J42" s="2"/>
      <c r="K42" s="2"/>
      <c r="L42" s="2"/>
      <c r="M42" s="2"/>
      <c r="N42" s="2"/>
      <c r="O42" s="1"/>
      <c r="P42" s="1"/>
      <c r="Q42" s="1"/>
    </row>
    <row r="43" spans="1:17" ht="18.75">
      <c r="A43" s="1"/>
      <c r="B43" s="1"/>
      <c r="C43" s="1"/>
      <c r="D43" s="1"/>
      <c r="E43" s="1"/>
      <c r="F43" s="38" t="s">
        <v>10</v>
      </c>
      <c r="G43" s="37">
        <f>G41</f>
        <v>0</v>
      </c>
      <c r="H43" s="4"/>
      <c r="I43" s="2"/>
      <c r="J43" s="2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2"/>
      <c r="H44" s="4"/>
      <c r="I44" s="2"/>
      <c r="J44" s="2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2"/>
      <c r="H45" s="4"/>
      <c r="I45" s="2"/>
      <c r="J45" s="2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36"/>
      <c r="H46" s="4"/>
      <c r="I46" s="2"/>
      <c r="J46" s="2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2"/>
      <c r="H47" s="43" t="s">
        <v>16</v>
      </c>
      <c r="I47" s="156"/>
      <c r="J47" s="156"/>
      <c r="K47" s="1"/>
      <c r="L47" s="1"/>
      <c r="M47" s="1"/>
      <c r="N47" s="1"/>
      <c r="O47" s="1"/>
      <c r="P47" s="1"/>
      <c r="Q47" s="1"/>
    </row>
    <row r="50" spans="2:16" s="63" customFormat="1" ht="50.25" customHeight="1">
      <c r="B50" s="155" t="s">
        <v>18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2:16" s="63" customFormat="1" ht="21" customHeight="1">
      <c r="B51" s="128" t="s">
        <v>44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</row>
    <row r="52" ht="12.75">
      <c r="B52" s="62"/>
    </row>
    <row r="53" spans="2:16" ht="29.25" customHeight="1">
      <c r="B53" s="155" t="s">
        <v>17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5" spans="2:6" ht="12.75">
      <c r="B55" s="165"/>
      <c r="C55" s="165"/>
      <c r="D55" s="166"/>
      <c r="E55" s="166"/>
      <c r="F55" s="166"/>
    </row>
    <row r="56" spans="2:6" ht="12.75">
      <c r="B56" s="167"/>
      <c r="C56" s="167"/>
      <c r="D56" s="167"/>
      <c r="E56" s="167"/>
      <c r="F56" s="167"/>
    </row>
    <row r="57" spans="2:6" ht="12.75">
      <c r="B57" s="165"/>
      <c r="C57" s="165"/>
      <c r="D57" s="166"/>
      <c r="E57" s="166"/>
      <c r="F57" s="166"/>
    </row>
    <row r="58" spans="2:6" ht="12.75">
      <c r="B58" s="167"/>
      <c r="C58" s="167"/>
      <c r="D58" s="167"/>
      <c r="E58" s="167"/>
      <c r="F58" s="167"/>
    </row>
    <row r="59" spans="2:6" ht="12.75">
      <c r="B59" s="167"/>
      <c r="C59" s="167"/>
      <c r="D59" s="167"/>
      <c r="E59" s="167"/>
      <c r="F59" s="167"/>
    </row>
    <row r="60" spans="2:12" ht="12.75">
      <c r="B60" s="167"/>
      <c r="C60" s="167"/>
      <c r="D60" s="167"/>
      <c r="E60" s="167"/>
      <c r="F60" s="167"/>
      <c r="H60" s="165"/>
      <c r="I60" s="165"/>
      <c r="J60" s="166"/>
      <c r="K60" s="166"/>
      <c r="L60" s="166"/>
    </row>
    <row r="61" spans="2:12" ht="12.75">
      <c r="B61" s="167"/>
      <c r="C61" s="167"/>
      <c r="D61" s="167"/>
      <c r="E61" s="167"/>
      <c r="F61" s="167"/>
      <c r="H61" s="167"/>
      <c r="I61" s="167"/>
      <c r="J61" s="167"/>
      <c r="K61" s="167"/>
      <c r="L61" s="167"/>
    </row>
    <row r="62" spans="2:12" ht="12.75">
      <c r="B62" s="167"/>
      <c r="C62" s="167"/>
      <c r="D62" s="167"/>
      <c r="E62" s="167"/>
      <c r="F62" s="167"/>
      <c r="H62" s="167"/>
      <c r="I62" s="167"/>
      <c r="J62" s="167"/>
      <c r="K62" s="167"/>
      <c r="L62" s="167"/>
    </row>
    <row r="63" spans="2:12" ht="12.75">
      <c r="B63" s="167"/>
      <c r="C63" s="167"/>
      <c r="D63" s="167"/>
      <c r="E63" s="167"/>
      <c r="F63" s="167"/>
      <c r="H63" s="167"/>
      <c r="I63" s="167"/>
      <c r="J63" s="167"/>
      <c r="K63" s="167"/>
      <c r="L63" s="167"/>
    </row>
    <row r="64" spans="8:12" ht="12.75">
      <c r="H64" s="167"/>
      <c r="I64" s="167"/>
      <c r="J64" s="167"/>
      <c r="K64" s="167"/>
      <c r="L64" s="167"/>
    </row>
    <row r="65" spans="8:12" ht="12.75">
      <c r="H65" s="167"/>
      <c r="I65" s="167"/>
      <c r="J65" s="167"/>
      <c r="K65" s="167"/>
      <c r="L65" s="167"/>
    </row>
    <row r="66" spans="8:12" ht="12.75">
      <c r="H66" s="167"/>
      <c r="I66" s="167"/>
      <c r="J66" s="167"/>
      <c r="K66" s="167"/>
      <c r="L66" s="167"/>
    </row>
  </sheetData>
  <sheetProtection password="CC4D" sheet="1" selectLockedCells="1"/>
  <mergeCells count="57">
    <mergeCell ref="H65:I65"/>
    <mergeCell ref="J65:L65"/>
    <mergeCell ref="H66:I66"/>
    <mergeCell ref="J66:L66"/>
    <mergeCell ref="B62:C62"/>
    <mergeCell ref="D62:F62"/>
    <mergeCell ref="B63:C63"/>
    <mergeCell ref="D63:F63"/>
    <mergeCell ref="H62:I62"/>
    <mergeCell ref="J62:L62"/>
    <mergeCell ref="H63:I63"/>
    <mergeCell ref="J63:L63"/>
    <mergeCell ref="H64:I64"/>
    <mergeCell ref="J64:L64"/>
    <mergeCell ref="B61:C61"/>
    <mergeCell ref="D61:F61"/>
    <mergeCell ref="H60:I60"/>
    <mergeCell ref="J60:L60"/>
    <mergeCell ref="H61:I61"/>
    <mergeCell ref="J61:L61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3:P53"/>
    <mergeCell ref="I47:J47"/>
    <mergeCell ref="P11:P12"/>
    <mergeCell ref="B11:G11"/>
    <mergeCell ref="H6:I6"/>
    <mergeCell ref="B9:C9"/>
    <mergeCell ref="B7:C7"/>
    <mergeCell ref="D8:F8"/>
    <mergeCell ref="J6:P6"/>
    <mergeCell ref="B50:P50"/>
    <mergeCell ref="B3:P3"/>
    <mergeCell ref="B8:C8"/>
    <mergeCell ref="D9:E9"/>
    <mergeCell ref="B6:C6"/>
    <mergeCell ref="H9:I9"/>
    <mergeCell ref="J7:P10"/>
    <mergeCell ref="D6:F6"/>
    <mergeCell ref="D7:F7"/>
    <mergeCell ref="H7:I7"/>
    <mergeCell ref="B51:P51"/>
    <mergeCell ref="H11:O11"/>
    <mergeCell ref="R14:S14"/>
    <mergeCell ref="H8:I8"/>
    <mergeCell ref="B33:C33"/>
    <mergeCell ref="B35:C35"/>
  </mergeCells>
  <dataValidations count="2">
    <dataValidation type="list" allowBlank="1" showInputMessage="1" showErrorMessage="1" prompt="Выберите вставку" sqref="H8:I8">
      <formula1>$T$2:$T$8</formula1>
    </dataValidation>
    <dataValidation type="list" allowBlank="1" showInputMessage="1" showErrorMessage="1" prompt="Выберите профиль" sqref="D8:F8">
      <formula1>$S$3:$S$6</formula1>
    </dataValidation>
  </dataValidations>
  <printOptions/>
  <pageMargins left="0.2362204724409449" right="0.31496062992125984" top="0.4330708661417323" bottom="0.984251968503937" header="0.5118110236220472" footer="0.5118110236220472"/>
  <pageSetup fitToHeight="1" fitToWidth="1" horizontalDpi="1200" verticalDpi="1200" orientation="portrait" paperSize="9" scale="69" r:id="rId1"/>
  <ignoredErrors>
    <ignoredError sqref="G39:G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F12" sqref="F12"/>
    </sheetView>
  </sheetViews>
  <sheetFormatPr defaultColWidth="9.00390625" defaultRowHeight="12.75"/>
  <cols>
    <col min="6" max="6" width="20.125" style="0" customWidth="1"/>
  </cols>
  <sheetData>
    <row r="2" spans="2:6" ht="15">
      <c r="B2" s="168" t="s">
        <v>46</v>
      </c>
      <c r="C2" s="168"/>
      <c r="D2" s="168"/>
      <c r="E2" s="168"/>
      <c r="F2" s="168"/>
    </row>
    <row r="3" ht="13.5" thickBot="1"/>
    <row r="4" spans="2:6" ht="30.75" customHeight="1" thickBot="1">
      <c r="B4" s="172" t="s">
        <v>20</v>
      </c>
      <c r="C4" s="173"/>
      <c r="D4" s="174" t="s">
        <v>45</v>
      </c>
      <c r="E4" s="175"/>
      <c r="F4" s="176"/>
    </row>
    <row r="5" spans="2:6" ht="12.75">
      <c r="B5" s="177" t="s">
        <v>49</v>
      </c>
      <c r="C5" s="178"/>
      <c r="D5" s="178"/>
      <c r="E5" s="178"/>
      <c r="F5" s="179"/>
    </row>
    <row r="6" spans="2:6" ht="12.75">
      <c r="B6" s="180" t="s">
        <v>50</v>
      </c>
      <c r="C6" s="181"/>
      <c r="D6" s="181"/>
      <c r="E6" s="181"/>
      <c r="F6" s="182"/>
    </row>
    <row r="7" spans="2:6" ht="13.5" thickBot="1">
      <c r="B7" s="169" t="s">
        <v>51</v>
      </c>
      <c r="C7" s="170"/>
      <c r="D7" s="170"/>
      <c r="E7" s="170"/>
      <c r="F7" s="171"/>
    </row>
  </sheetData>
  <sheetProtection password="CC4D" sheet="1"/>
  <mergeCells count="9">
    <mergeCell ref="B2:F2"/>
    <mergeCell ref="B7:C7"/>
    <mergeCell ref="D7:F7"/>
    <mergeCell ref="B4:C4"/>
    <mergeCell ref="D4:F4"/>
    <mergeCell ref="B5:C5"/>
    <mergeCell ref="D5:F5"/>
    <mergeCell ref="B6:C6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Плюснин</dc:creator>
  <cp:keywords/>
  <dc:description/>
  <cp:lastModifiedBy>Плюснин</cp:lastModifiedBy>
  <cp:lastPrinted>2017-10-17T08:03:05Z</cp:lastPrinted>
  <dcterms:created xsi:type="dcterms:W3CDTF">2011-11-12T08:24:32Z</dcterms:created>
  <dcterms:modified xsi:type="dcterms:W3CDTF">2018-10-15T08:30:18Z</dcterms:modified>
  <cp:category/>
  <cp:version/>
  <cp:contentType/>
  <cp:contentStatus/>
</cp:coreProperties>
</file>